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charts/chart2.xml" ContentType="application/vnd.openxmlformats-officedocument.drawingml.char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charts/style1.xml" ContentType="application/vnd.ms-office.chartstyle+xml"/>
  <Override PartName="/xl/drawings/drawing2.xml" ContentType="application/vnd.openxmlformats-officedocument.drawing+xml"/>
  <Override PartName="/xl/charts/style2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Default Extension="vml" ContentType="application/vnd.openxmlformats-officedocument.vmlDrawing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e\Desktop\GPE-GRA Finance project\Guinée\"/>
    </mc:Choice>
  </mc:AlternateContent>
  <bookViews>
    <workbookView xWindow="1860" yWindow="0" windowWidth="23070" windowHeight="10020" activeTab="2"/>
  </bookViews>
  <sheets>
    <sheet name="Annexe 1 Effectifs" sheetId="4" r:id="rId1"/>
    <sheet name="Annexe 2" sheetId="3" r:id="rId2"/>
    <sheet name="Annexe 3" sheetId="2" r:id="rId3"/>
    <sheet name="Annexe 4" sheetId="1" r:id="rId4"/>
  </sheets>
  <externalReferences>
    <externalReference r:id="rId5"/>
  </externalReferences>
  <definedNames>
    <definedName name="destination">'[1]dict traitement'!$F$4:$F$11</definedName>
    <definedName name="nature1">'[1]dict traitement'!$C$4:$C$20</definedName>
    <definedName name="programme">'[1]dict traitement'!$I$4:$I$19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4" l="1"/>
  <c r="D30" i="4"/>
  <c r="D29" i="4"/>
  <c r="B26" i="4"/>
  <c r="E28" i="4"/>
  <c r="D28" i="4"/>
  <c r="E27" i="4"/>
  <c r="D27" i="4"/>
  <c r="C26" i="4"/>
  <c r="E26" i="4" s="1"/>
  <c r="C25" i="4"/>
  <c r="B25" i="4"/>
  <c r="E23" i="4"/>
  <c r="D23" i="4"/>
  <c r="C22" i="4"/>
  <c r="E22" i="4" s="1"/>
  <c r="B22" i="4"/>
  <c r="B18" i="4"/>
  <c r="B21" i="4" s="1"/>
  <c r="B17" i="4"/>
  <c r="D15" i="4"/>
  <c r="C16" i="4"/>
  <c r="B14" i="4"/>
  <c r="C13" i="4"/>
  <c r="E12" i="4"/>
  <c r="D12" i="4"/>
  <c r="E11" i="4"/>
  <c r="D11" i="4"/>
  <c r="E10" i="4"/>
  <c r="D10" i="4"/>
  <c r="B9" i="4"/>
  <c r="B13" i="4" s="1"/>
  <c r="B8" i="4"/>
  <c r="B4" i="4"/>
  <c r="B32" i="4" s="1"/>
  <c r="M40" i="3"/>
  <c r="M39" i="3"/>
  <c r="H39" i="3"/>
  <c r="M38" i="3"/>
  <c r="K38" i="3"/>
  <c r="C38" i="3"/>
  <c r="M37" i="3"/>
  <c r="F37" i="3"/>
  <c r="M36" i="3"/>
  <c r="M35" i="3"/>
  <c r="D35" i="3"/>
  <c r="M34" i="3"/>
  <c r="G34" i="3"/>
  <c r="M33" i="3"/>
  <c r="J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G39" i="3"/>
  <c r="N16" i="3"/>
  <c r="M16" i="3"/>
  <c r="J38" i="3"/>
  <c r="I38" i="3"/>
  <c r="H38" i="3"/>
  <c r="D18" i="3"/>
  <c r="O6" i="3" s="1"/>
  <c r="C18" i="3"/>
  <c r="M15" i="3"/>
  <c r="M14" i="3"/>
  <c r="O14" i="3"/>
  <c r="N13" i="3"/>
  <c r="M13" i="3"/>
  <c r="E11" i="3"/>
  <c r="M12" i="3"/>
  <c r="E37" i="3"/>
  <c r="D37" i="3"/>
  <c r="N11" i="3"/>
  <c r="M11" i="3"/>
  <c r="J11" i="3"/>
  <c r="D11" i="3"/>
  <c r="C11" i="3"/>
  <c r="M10" i="3"/>
  <c r="I36" i="3"/>
  <c r="H36" i="3"/>
  <c r="G36" i="3"/>
  <c r="N9" i="3"/>
  <c r="M9" i="3"/>
  <c r="K35" i="3"/>
  <c r="H35" i="3"/>
  <c r="G35" i="3"/>
  <c r="C35" i="3"/>
  <c r="M8" i="3"/>
  <c r="K34" i="3"/>
  <c r="J34" i="3"/>
  <c r="H34" i="3"/>
  <c r="F34" i="3"/>
  <c r="E34" i="3"/>
  <c r="C34" i="3"/>
  <c r="N7" i="3"/>
  <c r="M7" i="3"/>
  <c r="I33" i="3"/>
  <c r="N6" i="3"/>
  <c r="M6" i="3"/>
  <c r="K32" i="3"/>
  <c r="D32" i="3"/>
  <c r="C32" i="3"/>
  <c r="M5" i="3"/>
  <c r="M48" i="2"/>
  <c r="M47" i="2"/>
  <c r="M46" i="2"/>
  <c r="U45" i="2"/>
  <c r="T45" i="2"/>
  <c r="S45" i="2"/>
  <c r="R45" i="2"/>
  <c r="Q45" i="2"/>
  <c r="P45" i="2"/>
  <c r="O45" i="2"/>
  <c r="N45" i="2"/>
  <c r="U37" i="2"/>
  <c r="R37" i="2"/>
  <c r="C34" i="2"/>
  <c r="N34" i="2" s="1"/>
  <c r="U36" i="2"/>
  <c r="S36" i="2"/>
  <c r="R36" i="2"/>
  <c r="N36" i="2"/>
  <c r="U35" i="2"/>
  <c r="R35" i="2"/>
  <c r="F34" i="2"/>
  <c r="N35" i="2"/>
  <c r="S34" i="2"/>
  <c r="J34" i="2"/>
  <c r="U34" i="2" s="1"/>
  <c r="H34" i="2"/>
  <c r="S37" i="2" s="1"/>
  <c r="G34" i="2"/>
  <c r="R34" i="2" s="1"/>
  <c r="E34" i="2"/>
  <c r="D34" i="2"/>
  <c r="S33" i="2"/>
  <c r="V33" i="2"/>
  <c r="T48" i="2" s="1"/>
  <c r="U33" i="2"/>
  <c r="R33" i="2"/>
  <c r="C30" i="2"/>
  <c r="V32" i="2"/>
  <c r="T47" i="2" s="1"/>
  <c r="U32" i="2"/>
  <c r="T32" i="2"/>
  <c r="S32" i="2"/>
  <c r="R32" i="2"/>
  <c r="Q32" i="2"/>
  <c r="D30" i="2"/>
  <c r="V31" i="2"/>
  <c r="T46" i="2" s="1"/>
  <c r="U31" i="2"/>
  <c r="T31" i="2"/>
  <c r="S31" i="2"/>
  <c r="R31" i="2"/>
  <c r="Q31" i="2"/>
  <c r="K30" i="2"/>
  <c r="V30" i="2" s="1"/>
  <c r="J30" i="2"/>
  <c r="U30" i="2" s="1"/>
  <c r="I30" i="2"/>
  <c r="T30" i="2" s="1"/>
  <c r="H30" i="2"/>
  <c r="S30" i="2" s="1"/>
  <c r="G30" i="2"/>
  <c r="R30" i="2" s="1"/>
  <c r="F30" i="2"/>
  <c r="Q33" i="2" s="1"/>
  <c r="Q29" i="2"/>
  <c r="U29" i="2"/>
  <c r="S29" i="2"/>
  <c r="G26" i="2"/>
  <c r="R26" i="2" s="1"/>
  <c r="P29" i="2"/>
  <c r="O29" i="2"/>
  <c r="S28" i="2"/>
  <c r="I26" i="2"/>
  <c r="T26" i="2" s="1"/>
  <c r="R28" i="2"/>
  <c r="Q28" i="2"/>
  <c r="P28" i="2"/>
  <c r="O28" i="2"/>
  <c r="U27" i="2"/>
  <c r="K26" i="2"/>
  <c r="V26" i="2" s="1"/>
  <c r="T27" i="2"/>
  <c r="S27" i="2"/>
  <c r="Q27" i="2"/>
  <c r="P27" i="2"/>
  <c r="C26" i="2"/>
  <c r="N26" i="2" s="1"/>
  <c r="S26" i="2"/>
  <c r="Q26" i="2"/>
  <c r="O26" i="2"/>
  <c r="J26" i="2"/>
  <c r="U26" i="2" s="1"/>
  <c r="H26" i="2"/>
  <c r="F26" i="2"/>
  <c r="E26" i="2"/>
  <c r="P26" i="2" s="1"/>
  <c r="D26" i="2"/>
  <c r="O27" i="2" s="1"/>
  <c r="Q25" i="2"/>
  <c r="T25" i="2"/>
  <c r="O24" i="2"/>
  <c r="U24" i="2"/>
  <c r="T24" i="2"/>
  <c r="E22" i="2"/>
  <c r="Q23" i="2"/>
  <c r="T23" i="2"/>
  <c r="S23" i="2"/>
  <c r="G22" i="2"/>
  <c r="R22" i="2" s="1"/>
  <c r="P23" i="2"/>
  <c r="O23" i="2"/>
  <c r="S22" i="2"/>
  <c r="Q22" i="2"/>
  <c r="O22" i="2"/>
  <c r="J22" i="2"/>
  <c r="U25" i="2" s="1"/>
  <c r="I22" i="2"/>
  <c r="T22" i="2" s="1"/>
  <c r="H22" i="2"/>
  <c r="S24" i="2" s="1"/>
  <c r="F22" i="2"/>
  <c r="Q24" i="2" s="1"/>
  <c r="D22" i="2"/>
  <c r="O25" i="2" s="1"/>
  <c r="K18" i="2"/>
  <c r="V18" i="2" s="1"/>
  <c r="N21" i="2"/>
  <c r="T20" i="2"/>
  <c r="H18" i="2"/>
  <c r="Q20" i="2"/>
  <c r="P20" i="2"/>
  <c r="O20" i="2"/>
  <c r="N20" i="2"/>
  <c r="T19" i="2"/>
  <c r="J18" i="2"/>
  <c r="Q19" i="2"/>
  <c r="P19" i="2"/>
  <c r="O19" i="2"/>
  <c r="N19" i="2"/>
  <c r="N18" i="2"/>
  <c r="I18" i="2"/>
  <c r="T21" i="2" s="1"/>
  <c r="F18" i="2"/>
  <c r="Q21" i="2" s="1"/>
  <c r="E18" i="2"/>
  <c r="P21" i="2" s="1"/>
  <c r="D18" i="2"/>
  <c r="O21" i="2" s="1"/>
  <c r="C18" i="2"/>
  <c r="V17" i="2"/>
  <c r="P48" i="2" s="1"/>
  <c r="T17" i="2"/>
  <c r="R17" i="2"/>
  <c r="N17" i="2"/>
  <c r="K14" i="2"/>
  <c r="V14" i="2" s="1"/>
  <c r="T16" i="2"/>
  <c r="S16" i="2"/>
  <c r="R16" i="2"/>
  <c r="Q16" i="2"/>
  <c r="P16" i="2"/>
  <c r="O16" i="2"/>
  <c r="C14" i="2"/>
  <c r="N14" i="2" s="1"/>
  <c r="O15" i="2"/>
  <c r="V15" i="2"/>
  <c r="P46" i="2" s="1"/>
  <c r="S15" i="2"/>
  <c r="R15" i="2"/>
  <c r="Q15" i="2"/>
  <c r="P15" i="2"/>
  <c r="N15" i="2"/>
  <c r="Q14" i="2"/>
  <c r="I14" i="2"/>
  <c r="T15" i="2" s="1"/>
  <c r="H14" i="2"/>
  <c r="S17" i="2" s="1"/>
  <c r="G14" i="2"/>
  <c r="R14" i="2" s="1"/>
  <c r="F14" i="2"/>
  <c r="Q17" i="2" s="1"/>
  <c r="E14" i="2"/>
  <c r="P14" i="2" s="1"/>
  <c r="D14" i="2"/>
  <c r="O17" i="2" s="1"/>
  <c r="S13" i="2"/>
  <c r="Q13" i="2"/>
  <c r="U13" i="2"/>
  <c r="I41" i="2"/>
  <c r="H41" i="2"/>
  <c r="R13" i="2"/>
  <c r="F41" i="2"/>
  <c r="O13" i="2"/>
  <c r="U12" i="2"/>
  <c r="S12" i="2"/>
  <c r="R12" i="2"/>
  <c r="Q12" i="2"/>
  <c r="O12" i="2"/>
  <c r="U11" i="2"/>
  <c r="O11" i="2"/>
  <c r="S11" i="2"/>
  <c r="R11" i="2"/>
  <c r="Q11" i="2"/>
  <c r="E10" i="2"/>
  <c r="P10" i="2" s="1"/>
  <c r="D39" i="2"/>
  <c r="Q10" i="2"/>
  <c r="O10" i="2"/>
  <c r="J10" i="2"/>
  <c r="U10" i="2" s="1"/>
  <c r="H10" i="2"/>
  <c r="S10" i="2" s="1"/>
  <c r="G10" i="2"/>
  <c r="R10" i="2" s="1"/>
  <c r="F10" i="2"/>
  <c r="D10" i="2"/>
  <c r="S9" i="2"/>
  <c r="V9" i="2"/>
  <c r="N48" i="2" s="1"/>
  <c r="J41" i="2"/>
  <c r="R9" i="2"/>
  <c r="C6" i="2"/>
  <c r="V8" i="2"/>
  <c r="N47" i="2" s="1"/>
  <c r="T8" i="2"/>
  <c r="S8" i="2"/>
  <c r="R8" i="2"/>
  <c r="F40" i="2"/>
  <c r="P8" i="2"/>
  <c r="D40" i="2"/>
  <c r="C40" i="2"/>
  <c r="V7" i="2"/>
  <c r="N46" i="2" s="1"/>
  <c r="T7" i="2"/>
  <c r="S7" i="2"/>
  <c r="R7" i="2"/>
  <c r="F39" i="2"/>
  <c r="E39" i="2"/>
  <c r="N7" i="2"/>
  <c r="K6" i="2"/>
  <c r="V6" i="2" s="1"/>
  <c r="I6" i="2"/>
  <c r="T6" i="2" s="1"/>
  <c r="H6" i="2"/>
  <c r="S6" i="2" s="1"/>
  <c r="G6" i="2"/>
  <c r="R6" i="2" s="1"/>
  <c r="F6" i="2"/>
  <c r="E6" i="2"/>
  <c r="P9" i="2" s="1"/>
  <c r="H39" i="1"/>
  <c r="G39" i="1"/>
  <c r="I41" i="1"/>
  <c r="L41" i="1" s="1"/>
  <c r="J39" i="1"/>
  <c r="I40" i="1"/>
  <c r="L40" i="1" s="1"/>
  <c r="E39" i="1"/>
  <c r="K39" i="1"/>
  <c r="F39" i="1"/>
  <c r="D39" i="1"/>
  <c r="C39" i="1"/>
  <c r="F36" i="1"/>
  <c r="E36" i="1"/>
  <c r="I38" i="1"/>
  <c r="L38" i="1" s="1"/>
  <c r="K36" i="1"/>
  <c r="H36" i="1"/>
  <c r="G36" i="1"/>
  <c r="I37" i="1"/>
  <c r="L37" i="1" s="1"/>
  <c r="J36" i="1"/>
  <c r="D36" i="1"/>
  <c r="K30" i="1"/>
  <c r="D30" i="1"/>
  <c r="I35" i="1"/>
  <c r="L35" i="1" s="1"/>
  <c r="L34" i="1"/>
  <c r="I33" i="1"/>
  <c r="L33" i="1" s="1"/>
  <c r="G30" i="1"/>
  <c r="I32" i="1"/>
  <c r="L32" i="1" s="1"/>
  <c r="H30" i="1"/>
  <c r="F30" i="1"/>
  <c r="J30" i="1"/>
  <c r="E30" i="1"/>
  <c r="E26" i="1"/>
  <c r="D26" i="1"/>
  <c r="I29" i="1"/>
  <c r="L29" i="1" s="1"/>
  <c r="G26" i="1"/>
  <c r="F26" i="1"/>
  <c r="H26" i="1"/>
  <c r="K26" i="1"/>
  <c r="J26" i="1"/>
  <c r="C26" i="1"/>
  <c r="E22" i="1"/>
  <c r="D22" i="1"/>
  <c r="I25" i="1"/>
  <c r="L25" i="1" s="1"/>
  <c r="G22" i="1"/>
  <c r="F22" i="1"/>
  <c r="H22" i="1"/>
  <c r="K22" i="1"/>
  <c r="J22" i="1"/>
  <c r="C22" i="1"/>
  <c r="E18" i="1"/>
  <c r="D18" i="1"/>
  <c r="D17" i="1" s="1"/>
  <c r="I21" i="1"/>
  <c r="L21" i="1" s="1"/>
  <c r="G18" i="1"/>
  <c r="F18" i="1"/>
  <c r="H18" i="1"/>
  <c r="H17" i="1" s="1"/>
  <c r="K18" i="1"/>
  <c r="K17" i="1" s="1"/>
  <c r="J18" i="1"/>
  <c r="J17" i="1" s="1"/>
  <c r="C18" i="1"/>
  <c r="I16" i="1"/>
  <c r="L16" i="1" s="1"/>
  <c r="H12" i="1"/>
  <c r="K12" i="1"/>
  <c r="J12" i="1"/>
  <c r="I14" i="1"/>
  <c r="L14" i="1" s="1"/>
  <c r="E12" i="1"/>
  <c r="D12" i="1"/>
  <c r="I13" i="1"/>
  <c r="L13" i="1" s="1"/>
  <c r="G12" i="1"/>
  <c r="F12" i="1"/>
  <c r="I11" i="1"/>
  <c r="L11" i="1" s="1"/>
  <c r="K7" i="1"/>
  <c r="K42" i="1" s="1"/>
  <c r="J7" i="1"/>
  <c r="J42" i="1" s="1"/>
  <c r="I10" i="1"/>
  <c r="L10" i="1" s="1"/>
  <c r="E7" i="1"/>
  <c r="D7" i="1"/>
  <c r="I9" i="1"/>
  <c r="L9" i="1" s="1"/>
  <c r="G7" i="1"/>
  <c r="F7" i="1"/>
  <c r="I8" i="1"/>
  <c r="L8" i="1" s="1"/>
  <c r="L7" i="1" s="1"/>
  <c r="H7" i="1"/>
  <c r="D16" i="4" l="1"/>
  <c r="C14" i="4"/>
  <c r="C17" i="4"/>
  <c r="E16" i="4"/>
  <c r="D26" i="4"/>
  <c r="D19" i="4"/>
  <c r="B31" i="4"/>
  <c r="E19" i="4"/>
  <c r="D22" i="4"/>
  <c r="D24" i="4"/>
  <c r="C31" i="4"/>
  <c r="D9" i="4"/>
  <c r="C20" i="4"/>
  <c r="E24" i="4"/>
  <c r="E9" i="4"/>
  <c r="E29" i="4"/>
  <c r="E15" i="4"/>
  <c r="J39" i="3"/>
  <c r="F32" i="3"/>
  <c r="D34" i="3"/>
  <c r="P23" i="3"/>
  <c r="J29" i="3"/>
  <c r="H32" i="3"/>
  <c r="O15" i="3"/>
  <c r="E29" i="3"/>
  <c r="S28" i="3"/>
  <c r="T15" i="3"/>
  <c r="I32" i="3"/>
  <c r="T6" i="3"/>
  <c r="S23" i="3"/>
  <c r="P24" i="3"/>
  <c r="J32" i="3"/>
  <c r="D33" i="3"/>
  <c r="O7" i="3"/>
  <c r="E35" i="3"/>
  <c r="N18" i="3"/>
  <c r="N15" i="3"/>
  <c r="N12" i="3"/>
  <c r="N10" i="3"/>
  <c r="N8" i="3"/>
  <c r="N14" i="3"/>
  <c r="U28" i="3"/>
  <c r="E33" i="3"/>
  <c r="I34" i="3"/>
  <c r="O18" i="3"/>
  <c r="O12" i="3"/>
  <c r="O10" i="3"/>
  <c r="O8" i="3"/>
  <c r="H29" i="3"/>
  <c r="S27" i="3" s="1"/>
  <c r="I11" i="3"/>
  <c r="I37" i="3"/>
  <c r="K11" i="3"/>
  <c r="K18" i="3" s="1"/>
  <c r="E18" i="3"/>
  <c r="P12" i="3" s="1"/>
  <c r="E38" i="3"/>
  <c r="I29" i="3"/>
  <c r="T28" i="3" s="1"/>
  <c r="E32" i="3"/>
  <c r="O9" i="3"/>
  <c r="F11" i="3"/>
  <c r="O11" i="3"/>
  <c r="O13" i="3"/>
  <c r="O16" i="3"/>
  <c r="S24" i="3"/>
  <c r="P25" i="3"/>
  <c r="U26" i="3"/>
  <c r="C29" i="3"/>
  <c r="N23" i="3" s="1"/>
  <c r="K29" i="3"/>
  <c r="V26" i="3" s="1"/>
  <c r="C33" i="3"/>
  <c r="K33" i="3"/>
  <c r="J36" i="3"/>
  <c r="G37" i="3"/>
  <c r="D38" i="3"/>
  <c r="I39" i="3"/>
  <c r="G11" i="3"/>
  <c r="I18" i="3"/>
  <c r="D29" i="3"/>
  <c r="O22" i="3" s="1"/>
  <c r="G32" i="3"/>
  <c r="F35" i="3"/>
  <c r="C36" i="3"/>
  <c r="K36" i="3"/>
  <c r="H37" i="3"/>
  <c r="H11" i="3"/>
  <c r="N17" i="3"/>
  <c r="J18" i="3"/>
  <c r="U10" i="3" s="1"/>
  <c r="V21" i="3"/>
  <c r="S22" i="3"/>
  <c r="R25" i="3"/>
  <c r="O26" i="3"/>
  <c r="D36" i="3"/>
  <c r="F38" i="3"/>
  <c r="C39" i="3"/>
  <c r="K39" i="3"/>
  <c r="O17" i="3"/>
  <c r="F29" i="3"/>
  <c r="Q22" i="3" s="1"/>
  <c r="F33" i="3"/>
  <c r="E36" i="3"/>
  <c r="J37" i="3"/>
  <c r="G38" i="3"/>
  <c r="D39" i="3"/>
  <c r="G29" i="3"/>
  <c r="G33" i="3"/>
  <c r="I35" i="3"/>
  <c r="F36" i="3"/>
  <c r="C37" i="3"/>
  <c r="K37" i="3"/>
  <c r="E39" i="3"/>
  <c r="T16" i="3"/>
  <c r="N22" i="3"/>
  <c r="V22" i="3"/>
  <c r="R26" i="3"/>
  <c r="H33" i="3"/>
  <c r="J35" i="3"/>
  <c r="F39" i="3"/>
  <c r="U16" i="3"/>
  <c r="U18" i="2"/>
  <c r="U21" i="2"/>
  <c r="S21" i="2"/>
  <c r="S18" i="2"/>
  <c r="V25" i="2"/>
  <c r="R48" i="2" s="1"/>
  <c r="F38" i="2"/>
  <c r="Q38" i="2" s="1"/>
  <c r="Q39" i="2"/>
  <c r="P12" i="2"/>
  <c r="V19" i="2"/>
  <c r="Q46" i="2" s="1"/>
  <c r="Q40" i="2"/>
  <c r="U20" i="2"/>
  <c r="N6" i="2"/>
  <c r="N8" i="2"/>
  <c r="V20" i="2"/>
  <c r="Q47" i="2" s="1"/>
  <c r="Q34" i="2"/>
  <c r="Q37" i="2"/>
  <c r="P13" i="2"/>
  <c r="P25" i="2"/>
  <c r="P22" i="2"/>
  <c r="N28" i="2"/>
  <c r="V28" i="2"/>
  <c r="S47" i="2" s="1"/>
  <c r="T29" i="2"/>
  <c r="Q36" i="2"/>
  <c r="D38" i="2"/>
  <c r="O38" i="2" s="1"/>
  <c r="Q41" i="2"/>
  <c r="R25" i="2"/>
  <c r="S19" i="2"/>
  <c r="R24" i="2"/>
  <c r="R27" i="2"/>
  <c r="N29" i="2"/>
  <c r="V29" i="2"/>
  <c r="S48" i="2" s="1"/>
  <c r="V12" i="2"/>
  <c r="O47" i="2" s="1"/>
  <c r="P31" i="2"/>
  <c r="O31" i="2"/>
  <c r="O30" i="2"/>
  <c r="O33" i="2"/>
  <c r="C41" i="2"/>
  <c r="P6" i="2"/>
  <c r="P7" i="2"/>
  <c r="T9" i="2"/>
  <c r="P11" i="2"/>
  <c r="N16" i="2"/>
  <c r="V16" i="2"/>
  <c r="P47" i="2" s="1"/>
  <c r="O18" i="2"/>
  <c r="U19" i="2"/>
  <c r="S20" i="2"/>
  <c r="V21" i="2"/>
  <c r="Q48" i="2" s="1"/>
  <c r="R23" i="2"/>
  <c r="P24" i="2"/>
  <c r="N27" i="2"/>
  <c r="V27" i="2"/>
  <c r="S46" i="2" s="1"/>
  <c r="T28" i="2"/>
  <c r="R29" i="2"/>
  <c r="Q30" i="2"/>
  <c r="T33" i="2"/>
  <c r="H39" i="2"/>
  <c r="D41" i="2"/>
  <c r="K41" i="2"/>
  <c r="I10" i="2"/>
  <c r="T10" i="2" s="1"/>
  <c r="S14" i="2"/>
  <c r="P18" i="2"/>
  <c r="C22" i="2"/>
  <c r="N22" i="2" s="1"/>
  <c r="K22" i="2"/>
  <c r="V22" i="2" s="1"/>
  <c r="U22" i="2"/>
  <c r="S25" i="2"/>
  <c r="U28" i="2"/>
  <c r="I34" i="2"/>
  <c r="I39" i="2"/>
  <c r="G40" i="2"/>
  <c r="E41" i="2"/>
  <c r="E38" i="2" s="1"/>
  <c r="E30" i="2"/>
  <c r="E40" i="2"/>
  <c r="J14" i="2"/>
  <c r="T14" i="2"/>
  <c r="G18" i="2"/>
  <c r="Q18" i="2"/>
  <c r="N37" i="2"/>
  <c r="J39" i="2"/>
  <c r="H40" i="2"/>
  <c r="P17" i="2"/>
  <c r="N9" i="2"/>
  <c r="C10" i="2"/>
  <c r="N10" i="2" s="1"/>
  <c r="K10" i="2"/>
  <c r="V10" i="2" s="1"/>
  <c r="U23" i="2"/>
  <c r="K34" i="2"/>
  <c r="V34" i="2" s="1"/>
  <c r="Q35" i="2"/>
  <c r="C39" i="2"/>
  <c r="K39" i="2"/>
  <c r="I40" i="2"/>
  <c r="G41" i="2"/>
  <c r="O32" i="2"/>
  <c r="G39" i="2"/>
  <c r="J6" i="2"/>
  <c r="U6" i="2" s="1"/>
  <c r="J40" i="2"/>
  <c r="O14" i="2"/>
  <c r="T18" i="2"/>
  <c r="S35" i="2"/>
  <c r="K40" i="2"/>
  <c r="D6" i="2"/>
  <c r="O8" i="2" s="1"/>
  <c r="I18" i="1"/>
  <c r="G42" i="1"/>
  <c r="I22" i="1"/>
  <c r="I39" i="1"/>
  <c r="L39" i="1" s="1"/>
  <c r="F17" i="1"/>
  <c r="F42" i="1" s="1"/>
  <c r="I26" i="1"/>
  <c r="H42" i="1"/>
  <c r="E17" i="1"/>
  <c r="E42" i="1" s="1"/>
  <c r="D42" i="1"/>
  <c r="G17" i="1"/>
  <c r="I15" i="1"/>
  <c r="L15" i="1" s="1"/>
  <c r="L12" i="1" s="1"/>
  <c r="C36" i="1"/>
  <c r="I36" i="1" s="1"/>
  <c r="L36" i="1" s="1"/>
  <c r="I19" i="1"/>
  <c r="L19" i="1" s="1"/>
  <c r="L18" i="1" s="1"/>
  <c r="L17" i="1" s="1"/>
  <c r="C30" i="1"/>
  <c r="I30" i="1" s="1"/>
  <c r="I20" i="1"/>
  <c r="L20" i="1" s="1"/>
  <c r="I24" i="1"/>
  <c r="L24" i="1" s="1"/>
  <c r="I28" i="1"/>
  <c r="L28" i="1" s="1"/>
  <c r="I27" i="1"/>
  <c r="L27" i="1" s="1"/>
  <c r="L26" i="1" s="1"/>
  <c r="C12" i="1"/>
  <c r="I12" i="1" s="1"/>
  <c r="I23" i="1"/>
  <c r="L23" i="1" s="1"/>
  <c r="L22" i="1" s="1"/>
  <c r="I31" i="1"/>
  <c r="L31" i="1" s="1"/>
  <c r="L30" i="1" s="1"/>
  <c r="C7" i="1"/>
  <c r="C17" i="1"/>
  <c r="E20" i="4" l="1"/>
  <c r="D20" i="4"/>
  <c r="E14" i="4"/>
  <c r="D14" i="4"/>
  <c r="C18" i="4"/>
  <c r="K40" i="3"/>
  <c r="V33" i="3" s="1"/>
  <c r="V18" i="3"/>
  <c r="V15" i="3"/>
  <c r="V12" i="3"/>
  <c r="V10" i="3"/>
  <c r="V8" i="3"/>
  <c r="V6" i="3"/>
  <c r="V13" i="3"/>
  <c r="V7" i="3"/>
  <c r="V9" i="3"/>
  <c r="V16" i="3"/>
  <c r="V17" i="3"/>
  <c r="V14" i="3"/>
  <c r="I40" i="3"/>
  <c r="T18" i="3"/>
  <c r="T14" i="3"/>
  <c r="T11" i="3"/>
  <c r="U9" i="3"/>
  <c r="Q21" i="3"/>
  <c r="T32" i="3"/>
  <c r="U15" i="3"/>
  <c r="T24" i="3"/>
  <c r="U17" i="3"/>
  <c r="P7" i="3"/>
  <c r="T13" i="3"/>
  <c r="R29" i="3"/>
  <c r="R24" i="3"/>
  <c r="U12" i="3"/>
  <c r="R11" i="3"/>
  <c r="G18" i="3"/>
  <c r="R27" i="3"/>
  <c r="D40" i="3"/>
  <c r="C40" i="3"/>
  <c r="N39" i="3" s="1"/>
  <c r="O24" i="3"/>
  <c r="T9" i="3"/>
  <c r="U39" i="3"/>
  <c r="O39" i="3"/>
  <c r="N33" i="3"/>
  <c r="T21" i="3"/>
  <c r="Q11" i="3"/>
  <c r="V23" i="3"/>
  <c r="U14" i="3"/>
  <c r="U11" i="3"/>
  <c r="R23" i="3"/>
  <c r="U7" i="3"/>
  <c r="O34" i="3"/>
  <c r="Q24" i="3"/>
  <c r="Q29" i="3"/>
  <c r="Q26" i="3"/>
  <c r="Q23" i="3"/>
  <c r="Q27" i="3"/>
  <c r="T34" i="3"/>
  <c r="P17" i="3"/>
  <c r="P14" i="3"/>
  <c r="P18" i="3"/>
  <c r="E40" i="3"/>
  <c r="P36" i="3" s="1"/>
  <c r="P10" i="3"/>
  <c r="P39" i="3"/>
  <c r="N21" i="3"/>
  <c r="V36" i="3"/>
  <c r="V25" i="3"/>
  <c r="V27" i="3"/>
  <c r="V24" i="3"/>
  <c r="V29" i="3"/>
  <c r="V28" i="3"/>
  <c r="H18" i="3"/>
  <c r="S26" i="3"/>
  <c r="S25" i="3"/>
  <c r="S29" i="3"/>
  <c r="S21" i="3"/>
  <c r="P13" i="3"/>
  <c r="T10" i="3"/>
  <c r="O33" i="3"/>
  <c r="P15" i="3"/>
  <c r="P6" i="3"/>
  <c r="P27" i="3"/>
  <c r="P29" i="3"/>
  <c r="P21" i="3"/>
  <c r="P26" i="3"/>
  <c r="P22" i="3"/>
  <c r="O23" i="3"/>
  <c r="V37" i="3"/>
  <c r="U37" i="3"/>
  <c r="N36" i="3"/>
  <c r="N25" i="3"/>
  <c r="N27" i="3"/>
  <c r="N24" i="3"/>
  <c r="N29" i="3"/>
  <c r="N28" i="3"/>
  <c r="T17" i="3"/>
  <c r="T23" i="3"/>
  <c r="T25" i="3"/>
  <c r="T22" i="3"/>
  <c r="T29" i="3"/>
  <c r="T26" i="3"/>
  <c r="O27" i="3"/>
  <c r="U22" i="3"/>
  <c r="U27" i="3"/>
  <c r="U29" i="3"/>
  <c r="U23" i="3"/>
  <c r="Q28" i="3"/>
  <c r="N26" i="3"/>
  <c r="R22" i="3"/>
  <c r="P8" i="3"/>
  <c r="J40" i="3"/>
  <c r="U35" i="3" s="1"/>
  <c r="U18" i="3"/>
  <c r="U6" i="3"/>
  <c r="U13" i="3"/>
  <c r="T7" i="3"/>
  <c r="N37" i="3"/>
  <c r="U8" i="3"/>
  <c r="T39" i="3"/>
  <c r="O28" i="3"/>
  <c r="P16" i="3"/>
  <c r="V11" i="3"/>
  <c r="P35" i="3"/>
  <c r="U32" i="3"/>
  <c r="U25" i="3"/>
  <c r="R28" i="3"/>
  <c r="T27" i="3"/>
  <c r="T35" i="3"/>
  <c r="O29" i="3"/>
  <c r="O21" i="3"/>
  <c r="O25" i="3"/>
  <c r="T37" i="3"/>
  <c r="O38" i="3"/>
  <c r="P38" i="3"/>
  <c r="T12" i="3"/>
  <c r="T8" i="3"/>
  <c r="R21" i="3"/>
  <c r="P9" i="3"/>
  <c r="F18" i="3"/>
  <c r="U24" i="3"/>
  <c r="P28" i="3"/>
  <c r="Q25" i="3"/>
  <c r="U21" i="3"/>
  <c r="P11" i="3"/>
  <c r="P38" i="2"/>
  <c r="P39" i="2"/>
  <c r="T12" i="2"/>
  <c r="V24" i="2"/>
  <c r="R47" i="2" s="1"/>
  <c r="V23" i="2"/>
  <c r="R46" i="2" s="1"/>
  <c r="G38" i="2"/>
  <c r="R38" i="2" s="1"/>
  <c r="N24" i="2"/>
  <c r="N23" i="2"/>
  <c r="O9" i="2"/>
  <c r="O7" i="2"/>
  <c r="O6" i="2"/>
  <c r="R18" i="2"/>
  <c r="R20" i="2"/>
  <c r="T37" i="2"/>
  <c r="T34" i="2"/>
  <c r="N12" i="2"/>
  <c r="U8" i="2"/>
  <c r="O39" i="2"/>
  <c r="N25" i="2"/>
  <c r="I38" i="2"/>
  <c r="U9" i="2"/>
  <c r="T36" i="2"/>
  <c r="U7" i="2"/>
  <c r="V37" i="2"/>
  <c r="U48" i="2" s="1"/>
  <c r="V13" i="2"/>
  <c r="O48" i="2" s="1"/>
  <c r="P41" i="2"/>
  <c r="U17" i="2"/>
  <c r="U14" i="2"/>
  <c r="U16" i="2"/>
  <c r="V41" i="2"/>
  <c r="V48" i="2" s="1"/>
  <c r="T35" i="2"/>
  <c r="N11" i="2"/>
  <c r="N13" i="2"/>
  <c r="V36" i="2"/>
  <c r="U47" i="2" s="1"/>
  <c r="V39" i="2"/>
  <c r="V46" i="2" s="1"/>
  <c r="K38" i="2"/>
  <c r="V38" i="2" s="1"/>
  <c r="P40" i="2"/>
  <c r="O41" i="2"/>
  <c r="T13" i="2"/>
  <c r="R21" i="2"/>
  <c r="T11" i="2"/>
  <c r="V35" i="2"/>
  <c r="U46" i="2" s="1"/>
  <c r="U39" i="2"/>
  <c r="J38" i="2"/>
  <c r="C38" i="2"/>
  <c r="N41" i="2" s="1"/>
  <c r="S40" i="2"/>
  <c r="P33" i="2"/>
  <c r="P30" i="2"/>
  <c r="H38" i="2"/>
  <c r="S39" i="2"/>
  <c r="R19" i="2"/>
  <c r="U15" i="2"/>
  <c r="V11" i="2"/>
  <c r="O46" i="2" s="1"/>
  <c r="P32" i="2"/>
  <c r="O40" i="2"/>
  <c r="I17" i="1"/>
  <c r="C42" i="1"/>
  <c r="I42" i="1" s="1"/>
  <c r="L42" i="1" s="1"/>
  <c r="I7" i="1"/>
  <c r="E18" i="4" l="1"/>
  <c r="D18" i="4"/>
  <c r="C32" i="4"/>
  <c r="C21" i="4"/>
  <c r="Q8" i="3"/>
  <c r="Q14" i="3"/>
  <c r="Q7" i="3"/>
  <c r="F40" i="3"/>
  <c r="Q18" i="3"/>
  <c r="Q6" i="3"/>
  <c r="Q15" i="3"/>
  <c r="Q12" i="3"/>
  <c r="Q10" i="3"/>
  <c r="Q9" i="3"/>
  <c r="Q17" i="3"/>
  <c r="Q13" i="3"/>
  <c r="Q16" i="3"/>
  <c r="P33" i="3"/>
  <c r="T40" i="3"/>
  <c r="T33" i="3"/>
  <c r="T36" i="3"/>
  <c r="T38" i="3"/>
  <c r="O40" i="3"/>
  <c r="O32" i="3"/>
  <c r="O35" i="3"/>
  <c r="O37" i="3"/>
  <c r="P32" i="3"/>
  <c r="S16" i="3"/>
  <c r="S13" i="3"/>
  <c r="S9" i="3"/>
  <c r="S7" i="3"/>
  <c r="H40" i="3"/>
  <c r="S18" i="3"/>
  <c r="S17" i="3"/>
  <c r="S8" i="3"/>
  <c r="S14" i="3"/>
  <c r="S6" i="3"/>
  <c r="S10" i="3"/>
  <c r="S15" i="3"/>
  <c r="S12" i="3"/>
  <c r="O36" i="3"/>
  <c r="U40" i="3"/>
  <c r="U33" i="3"/>
  <c r="U34" i="3"/>
  <c r="U38" i="3"/>
  <c r="V39" i="3"/>
  <c r="U36" i="3"/>
  <c r="P40" i="3"/>
  <c r="P37" i="3"/>
  <c r="P34" i="3"/>
  <c r="S11" i="3"/>
  <c r="R13" i="3"/>
  <c r="R9" i="3"/>
  <c r="R7" i="3"/>
  <c r="G40" i="3"/>
  <c r="R18" i="3"/>
  <c r="R8" i="3"/>
  <c r="R12" i="3"/>
  <c r="R6" i="3"/>
  <c r="R10" i="3"/>
  <c r="R15" i="3"/>
  <c r="R14" i="3"/>
  <c r="R17" i="3"/>
  <c r="R16" i="3"/>
  <c r="N40" i="3"/>
  <c r="N32" i="3"/>
  <c r="N35" i="3"/>
  <c r="N38" i="3"/>
  <c r="N34" i="3"/>
  <c r="V40" i="3"/>
  <c r="V35" i="3"/>
  <c r="V38" i="3"/>
  <c r="V32" i="3"/>
  <c r="V34" i="3"/>
  <c r="T38" i="2"/>
  <c r="T41" i="2"/>
  <c r="T39" i="2"/>
  <c r="N39" i="2"/>
  <c r="U38" i="2"/>
  <c r="U41" i="2"/>
  <c r="R40" i="2"/>
  <c r="U40" i="2"/>
  <c r="N38" i="2"/>
  <c r="N40" i="2"/>
  <c r="S38" i="2"/>
  <c r="S41" i="2"/>
  <c r="T40" i="2"/>
  <c r="R41" i="2"/>
  <c r="V40" i="2"/>
  <c r="V47" i="2" s="1"/>
  <c r="R39" i="2"/>
  <c r="E32" i="4" l="1"/>
  <c r="D32" i="4"/>
  <c r="S40" i="3"/>
  <c r="S36" i="3"/>
  <c r="S39" i="3"/>
  <c r="S35" i="3"/>
  <c r="S34" i="3"/>
  <c r="S38" i="3"/>
  <c r="S32" i="3"/>
  <c r="S37" i="3"/>
  <c r="S33" i="3"/>
  <c r="Q40" i="3"/>
  <c r="Q37" i="3"/>
  <c r="Q34" i="3"/>
  <c r="Q35" i="3"/>
  <c r="Q33" i="3"/>
  <c r="Q39" i="3"/>
  <c r="Q38" i="3"/>
  <c r="Q32" i="3"/>
  <c r="Q36" i="3"/>
  <c r="R40" i="3"/>
  <c r="R39" i="3"/>
  <c r="R35" i="3"/>
  <c r="R36" i="3"/>
  <c r="R34" i="3"/>
  <c r="R33" i="3"/>
  <c r="R38" i="3"/>
  <c r="R32" i="3"/>
  <c r="R37" i="3"/>
</calcChain>
</file>

<file path=xl/comments1.xml><?xml version="1.0" encoding="utf-8"?>
<comments xmlns="http://schemas.openxmlformats.org/spreadsheetml/2006/main">
  <authors>
    <author>Claude</author>
  </authors>
  <commentList>
    <comment ref="G8" authorId="0" shapeId="0">
      <text>
        <r>
          <rPr>
            <b/>
            <sz val="9"/>
            <color indexed="81"/>
            <rFont val="Tahoma"/>
            <family val="2"/>
          </rPr>
          <t>Claude:</t>
        </r>
        <r>
          <rPr>
            <sz val="9"/>
            <color indexed="81"/>
            <rFont val="Tahoma"/>
            <family val="2"/>
          </rPr>
          <t xml:space="preserve">
Construction Complexes pré scolaire de Boffa</t>
        </r>
      </text>
    </comment>
  </commentList>
</comments>
</file>

<file path=xl/sharedStrings.xml><?xml version="1.0" encoding="utf-8"?>
<sst xmlns="http://schemas.openxmlformats.org/spreadsheetml/2006/main" count="230" uniqueCount="68">
  <si>
    <t>Niveaux d'enseignement/Progammes</t>
  </si>
  <si>
    <t>Activités d'enseignement, Administration générale et 
supervision du système</t>
  </si>
  <si>
    <t>Services auxiliaires, cantines et internat</t>
  </si>
  <si>
    <t>TOTAL ETABLISSEMENTS D'ENSEIGNEMENT, ADMINISTRATION &amp; GESTION DU SYSTÈME</t>
  </si>
  <si>
    <t>Transferts</t>
  </si>
  <si>
    <t>GRAND TOTAL</t>
  </si>
  <si>
    <t>Rémunération du personnel</t>
  </si>
  <si>
    <t>Autres dépenses courantes</t>
  </si>
  <si>
    <t xml:space="preserve">Dépenses en capital </t>
  </si>
  <si>
    <t>Bourses enseignement local</t>
  </si>
  <si>
    <t>Bourses enseignement supérieur à l'étranger</t>
  </si>
  <si>
    <t>Enseignants</t>
  </si>
  <si>
    <t>Non-enseignants</t>
  </si>
  <si>
    <t>Matériels pédagogiques et fournitures scolaires</t>
  </si>
  <si>
    <t>Préscolaire</t>
  </si>
  <si>
    <t>Préscolaire public</t>
  </si>
  <si>
    <t>Préscolaire communautaire</t>
  </si>
  <si>
    <t>Préscolaire privé</t>
  </si>
  <si>
    <t>Admin centrale et deconcentrée</t>
  </si>
  <si>
    <t>Primaire</t>
  </si>
  <si>
    <t>Public</t>
  </si>
  <si>
    <t>Communautaire</t>
  </si>
  <si>
    <t>Privé</t>
  </si>
  <si>
    <t>Admin centrale</t>
  </si>
  <si>
    <t>Secondaire général (ensemble)</t>
  </si>
  <si>
    <t>Collège</t>
  </si>
  <si>
    <t>Lycée</t>
  </si>
  <si>
    <t>EFTP</t>
  </si>
  <si>
    <t>Supérieur</t>
  </si>
  <si>
    <t>IES Publiques</t>
  </si>
  <si>
    <t>IES Privées</t>
  </si>
  <si>
    <t>Recherche scientifique &amp; IT</t>
  </si>
  <si>
    <t>Enseignement supérieur à l'étranger</t>
  </si>
  <si>
    <t>Alphabétisation</t>
  </si>
  <si>
    <t>Centres d'alphabétisation</t>
  </si>
  <si>
    <t>Centres Nafa</t>
  </si>
  <si>
    <t>Centres</t>
  </si>
  <si>
    <t>Dépenses courantes en millions de GNF courants</t>
  </si>
  <si>
    <t>Salaires et traitement</t>
  </si>
  <si>
    <t xml:space="preserve">Biens et services </t>
  </si>
  <si>
    <t xml:space="preserve">Primaire </t>
  </si>
  <si>
    <t>Secondaire général 1</t>
  </si>
  <si>
    <t>Secondaire général 2</t>
  </si>
  <si>
    <t>EFTP (y c les ENI)</t>
  </si>
  <si>
    <t>Supérieur (ensemble)</t>
  </si>
  <si>
    <t xml:space="preserve">Alphabétisation </t>
  </si>
  <si>
    <t>Non formel (NAFA)</t>
  </si>
  <si>
    <t>TOTAL</t>
  </si>
  <si>
    <t>Ensemble</t>
  </si>
  <si>
    <t>Evolution des dépenses publiques d'éducation par niveau d'enseignement</t>
  </si>
  <si>
    <t>En millions de Francs Guinéens courrents</t>
  </si>
  <si>
    <t>En pourcentages</t>
  </si>
  <si>
    <t>Dépenses courantes</t>
  </si>
  <si>
    <t>Supérieur local public</t>
  </si>
  <si>
    <t>Supérieur local privé</t>
  </si>
  <si>
    <t>Supérieur à l'étranger</t>
  </si>
  <si>
    <t>Recherche scientifique et Innovatin</t>
  </si>
  <si>
    <t>Dépenses d'investissement</t>
  </si>
  <si>
    <t>En millions de Francs Guinéens constants aux prix de 2014</t>
  </si>
  <si>
    <t>TAAM 
2010-2014</t>
  </si>
  <si>
    <t>Evulution en % entre 2010 et 2014</t>
  </si>
  <si>
    <t>Prescolaire</t>
  </si>
  <si>
    <t xml:space="preserve">Public </t>
  </si>
  <si>
    <t>Part du privé dans le total</t>
  </si>
  <si>
    <t>EFTP (y compris les ENI)</t>
  </si>
  <si>
    <t>dont boursiers de l'Etat</t>
  </si>
  <si>
    <t>Données détaillées pour 2014</t>
  </si>
  <si>
    <t>Evolution des dépenses publiques d'éducation par nature de dépense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</si>
</sst>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0.0%"/>
    <numFmt numFmtId="166" formatCode="_-* #,##0.0\ _€_-;\-* #,##0.0\ _€_-;_-* &quot;-&quot;??\ _€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 Light"/>
      <family val="2"/>
      <scheme val="major"/>
    </font>
    <font>
      <sz val="10"/>
      <name val="Arial"/>
      <family val="2"/>
    </font>
    <font>
      <b/>
      <sz val="10"/>
      <name val="Calibri Light"/>
      <family val="2"/>
      <scheme val="major"/>
    </font>
    <font>
      <sz val="8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8"/>
      <name val="Calibri Light"/>
      <family val="2"/>
      <scheme val="major"/>
    </font>
    <font>
      <b/>
      <sz val="10"/>
      <color indexed="8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sz val="9"/>
      <color theme="1"/>
      <name val="Calibri"/>
      <family val="2"/>
      <scheme val="minor"/>
    </font>
    <font>
      <sz val="9"/>
      <name val="Calibri Light"/>
      <family val="2"/>
      <scheme val="major"/>
    </font>
    <font>
      <b/>
      <sz val="9"/>
      <color indexed="8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110">
    <xf numFmtId="0" fontId="0" fillId="0" borderId="0" xfId="0"/>
    <xf numFmtId="0" fontId="0" fillId="0" borderId="0" xfId="0" applyFill="1"/>
    <xf numFmtId="0" fontId="2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64" fontId="7" fillId="0" borderId="1" xfId="1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 wrapText="1" indent="2"/>
    </xf>
    <xf numFmtId="164" fontId="10" fillId="0" borderId="1" xfId="1" applyNumberFormat="1" applyFont="1" applyFill="1" applyBorder="1"/>
    <xf numFmtId="164" fontId="11" fillId="0" borderId="1" xfId="1" applyNumberFormat="1" applyFont="1" applyFill="1" applyBorder="1" applyAlignment="1">
      <alignment vertical="center"/>
    </xf>
    <xf numFmtId="0" fontId="12" fillId="0" borderId="0" xfId="0" applyFont="1" applyFill="1"/>
    <xf numFmtId="0" fontId="13" fillId="0" borderId="1" xfId="0" applyFont="1" applyFill="1" applyBorder="1" applyAlignment="1">
      <alignment horizontal="left" vertical="center" wrapText="1" indent="2"/>
    </xf>
    <xf numFmtId="164" fontId="13" fillId="0" borderId="1" xfId="1" applyNumberFormat="1" applyFont="1" applyFill="1" applyBorder="1"/>
    <xf numFmtId="0" fontId="14" fillId="0" borderId="1" xfId="0" applyFont="1" applyFill="1" applyBorder="1" applyAlignment="1">
      <alignment horizontal="left" vertical="center" wrapText="1" indent="1"/>
    </xf>
    <xf numFmtId="164" fontId="11" fillId="0" borderId="1" xfId="1" applyNumberFormat="1" applyFont="1" applyFill="1" applyBorder="1"/>
    <xf numFmtId="0" fontId="15" fillId="0" borderId="0" xfId="0" applyFont="1" applyFill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18" fillId="0" borderId="0" xfId="0" applyFont="1" applyFill="1"/>
    <xf numFmtId="0" fontId="21" fillId="0" borderId="0" xfId="0" applyFont="1" applyFill="1"/>
    <xf numFmtId="0" fontId="18" fillId="0" borderId="0" xfId="0" applyFont="1" applyFill="1" applyAlignment="1">
      <alignment horizontal="center"/>
    </xf>
    <xf numFmtId="0" fontId="18" fillId="0" borderId="2" xfId="0" applyFont="1" applyFill="1" applyBorder="1"/>
    <xf numFmtId="0" fontId="18" fillId="0" borderId="2" xfId="0" applyFont="1" applyFill="1" applyBorder="1" applyAlignment="1">
      <alignment horizontal="center"/>
    </xf>
    <xf numFmtId="0" fontId="18" fillId="0" borderId="2" xfId="0" applyFont="1" applyBorder="1"/>
    <xf numFmtId="0" fontId="18" fillId="0" borderId="2" xfId="0" applyFont="1" applyBorder="1" applyAlignment="1">
      <alignment horizontal="center"/>
    </xf>
    <xf numFmtId="0" fontId="22" fillId="0" borderId="0" xfId="0" applyFont="1" applyFill="1" applyBorder="1"/>
    <xf numFmtId="164" fontId="22" fillId="0" borderId="0" xfId="1" applyNumberFormat="1" applyFont="1" applyFill="1" applyBorder="1"/>
    <xf numFmtId="165" fontId="22" fillId="0" borderId="0" xfId="2" applyNumberFormat="1" applyFont="1" applyAlignment="1">
      <alignment horizontal="center"/>
    </xf>
    <xf numFmtId="166" fontId="22" fillId="0" borderId="0" xfId="1" applyNumberFormat="1" applyFont="1" applyBorder="1"/>
    <xf numFmtId="0" fontId="18" fillId="0" borderId="0" xfId="0" applyFont="1" applyFill="1" applyAlignment="1">
      <alignment horizontal="left" indent="1"/>
    </xf>
    <xf numFmtId="164" fontId="23" fillId="0" borderId="0" xfId="1" applyNumberFormat="1" applyFont="1" applyFill="1"/>
    <xf numFmtId="0" fontId="24" fillId="0" borderId="0" xfId="0" applyFont="1" applyFill="1" applyAlignment="1">
      <alignment horizontal="center"/>
    </xf>
    <xf numFmtId="164" fontId="18" fillId="0" borderId="0" xfId="1" applyNumberFormat="1" applyFont="1" applyFill="1"/>
    <xf numFmtId="165" fontId="18" fillId="0" borderId="0" xfId="2" applyNumberFormat="1" applyFont="1" applyAlignment="1">
      <alignment horizontal="center"/>
    </xf>
    <xf numFmtId="166" fontId="23" fillId="0" borderId="0" xfId="1" applyNumberFormat="1" applyFont="1"/>
    <xf numFmtId="166" fontId="24" fillId="0" borderId="0" xfId="0" applyNumberFormat="1" applyFont="1" applyAlignment="1">
      <alignment horizontal="center"/>
    </xf>
    <xf numFmtId="166" fontId="18" fillId="0" borderId="0" xfId="1" applyNumberFormat="1" applyFont="1"/>
    <xf numFmtId="0" fontId="18" fillId="0" borderId="2" xfId="0" applyFont="1" applyFill="1" applyBorder="1" applyAlignment="1">
      <alignment horizontal="left" indent="1"/>
    </xf>
    <xf numFmtId="164" fontId="23" fillId="0" borderId="2" xfId="1" applyNumberFormat="1" applyFont="1" applyFill="1" applyBorder="1"/>
    <xf numFmtId="0" fontId="24" fillId="0" borderId="2" xfId="0" applyFont="1" applyFill="1" applyBorder="1" applyAlignment="1">
      <alignment horizontal="center"/>
    </xf>
    <xf numFmtId="164" fontId="18" fillId="0" borderId="2" xfId="1" applyNumberFormat="1" applyFont="1" applyFill="1" applyBorder="1"/>
    <xf numFmtId="166" fontId="23" fillId="0" borderId="2" xfId="1" applyNumberFormat="1" applyFont="1" applyBorder="1"/>
    <xf numFmtId="166" fontId="24" fillId="0" borderId="2" xfId="0" applyNumberFormat="1" applyFont="1" applyBorder="1" applyAlignment="1">
      <alignment horizontal="center"/>
    </xf>
    <xf numFmtId="166" fontId="18" fillId="0" borderId="2" xfId="1" applyNumberFormat="1" applyFont="1" applyBorder="1"/>
    <xf numFmtId="165" fontId="22" fillId="0" borderId="0" xfId="2" applyNumberFormat="1" applyFont="1" applyBorder="1" applyAlignment="1">
      <alignment horizontal="center"/>
    </xf>
    <xf numFmtId="164" fontId="22" fillId="0" borderId="0" xfId="1" applyNumberFormat="1" applyFont="1" applyFill="1"/>
    <xf numFmtId="166" fontId="22" fillId="0" borderId="0" xfId="1" applyNumberFormat="1" applyFont="1"/>
    <xf numFmtId="166" fontId="18" fillId="0" borderId="0" xfId="0" applyNumberFormat="1" applyFont="1" applyAlignment="1">
      <alignment horizontal="center"/>
    </xf>
    <xf numFmtId="166" fontId="18" fillId="0" borderId="2" xfId="0" applyNumberFormat="1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164" fontId="22" fillId="0" borderId="0" xfId="1" applyNumberFormat="1" applyFont="1" applyBorder="1"/>
    <xf numFmtId="164" fontId="18" fillId="0" borderId="0" xfId="0" applyNumberFormat="1" applyFont="1"/>
    <xf numFmtId="166" fontId="18" fillId="0" borderId="0" xfId="0" applyNumberFormat="1" applyFont="1"/>
    <xf numFmtId="0" fontId="18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/>
    <xf numFmtId="0" fontId="25" fillId="0" borderId="0" xfId="0" applyFont="1" applyFill="1"/>
    <xf numFmtId="0" fontId="26" fillId="0" borderId="0" xfId="0" applyFont="1" applyFill="1"/>
    <xf numFmtId="0" fontId="18" fillId="0" borderId="0" xfId="0" applyFont="1" applyFill="1" applyBorder="1" applyAlignment="1">
      <alignment horizontal="center"/>
    </xf>
    <xf numFmtId="165" fontId="18" fillId="0" borderId="0" xfId="2" applyNumberFormat="1" applyFont="1" applyFill="1"/>
    <xf numFmtId="10" fontId="18" fillId="0" borderId="0" xfId="0" applyNumberFormat="1" applyFont="1" applyFill="1"/>
    <xf numFmtId="0" fontId="20" fillId="0" borderId="0" xfId="0" applyFont="1" applyFill="1" applyAlignment="1">
      <alignment horizontal="left" indent="1"/>
    </xf>
    <xf numFmtId="164" fontId="20" fillId="0" borderId="0" xfId="1" applyNumberFormat="1" applyFont="1" applyFill="1"/>
    <xf numFmtId="165" fontId="20" fillId="0" borderId="0" xfId="2" applyNumberFormat="1" applyFont="1" applyFill="1"/>
    <xf numFmtId="0" fontId="20" fillId="0" borderId="0" xfId="0" applyFont="1" applyFill="1"/>
    <xf numFmtId="10" fontId="20" fillId="0" borderId="0" xfId="0" applyNumberFormat="1" applyFont="1" applyFill="1"/>
    <xf numFmtId="0" fontId="22" fillId="0" borderId="3" xfId="0" applyFont="1" applyFill="1" applyBorder="1" applyAlignment="1">
      <alignment vertical="center"/>
    </xf>
    <xf numFmtId="164" fontId="22" fillId="0" borderId="3" xfId="1" applyNumberFormat="1" applyFont="1" applyFill="1" applyBorder="1" applyAlignment="1">
      <alignment vertical="center"/>
    </xf>
    <xf numFmtId="165" fontId="22" fillId="0" borderId="3" xfId="2" applyNumberFormat="1" applyFont="1" applyFill="1" applyBorder="1" applyAlignment="1">
      <alignment vertical="center"/>
    </xf>
    <xf numFmtId="0" fontId="18" fillId="0" borderId="0" xfId="0" applyFont="1" applyFill="1" applyBorder="1"/>
    <xf numFmtId="164" fontId="18" fillId="0" borderId="0" xfId="0" applyNumberFormat="1" applyFont="1" applyFill="1"/>
    <xf numFmtId="164" fontId="22" fillId="0" borderId="0" xfId="1" applyNumberFormat="1" applyFont="1" applyFill="1" applyBorder="1" applyAlignment="1">
      <alignment vertical="center"/>
    </xf>
    <xf numFmtId="0" fontId="27" fillId="0" borderId="0" xfId="0" applyFont="1" applyFill="1" applyBorder="1"/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6" fillId="0" borderId="0" xfId="0" applyFont="1" applyFill="1" applyBorder="1"/>
    <xf numFmtId="1" fontId="26" fillId="0" borderId="0" xfId="0" applyNumberFormat="1" applyFont="1" applyFill="1" applyBorder="1" applyAlignment="1">
      <alignment horizontal="center"/>
    </xf>
    <xf numFmtId="1" fontId="26" fillId="2" borderId="0" xfId="1" applyNumberFormat="1" applyFont="1" applyFill="1" applyBorder="1" applyAlignment="1">
      <alignment horizontal="center"/>
    </xf>
    <xf numFmtId="9" fontId="27" fillId="0" borderId="0" xfId="2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left" indent="2"/>
    </xf>
    <xf numFmtId="1" fontId="27" fillId="0" borderId="0" xfId="1" applyNumberFormat="1" applyFont="1" applyFill="1" applyBorder="1" applyAlignment="1">
      <alignment horizontal="center"/>
    </xf>
    <xf numFmtId="1" fontId="27" fillId="2" borderId="0" xfId="1" applyNumberFormat="1" applyFont="1" applyFill="1" applyBorder="1" applyAlignment="1">
      <alignment horizontal="center"/>
    </xf>
    <xf numFmtId="1" fontId="26" fillId="0" borderId="0" xfId="1" applyNumberFormat="1" applyFont="1" applyFill="1" applyBorder="1" applyAlignment="1">
      <alignment horizontal="center"/>
    </xf>
    <xf numFmtId="9" fontId="27" fillId="0" borderId="0" xfId="2" applyFont="1" applyFill="1" applyBorder="1" applyAlignment="1">
      <alignment horizontal="center"/>
    </xf>
    <xf numFmtId="164" fontId="27" fillId="0" borderId="0" xfId="1" applyNumberFormat="1" applyFont="1" applyFill="1" applyBorder="1" applyAlignment="1">
      <alignment horizontal="right"/>
    </xf>
    <xf numFmtId="9" fontId="0" fillId="0" borderId="0" xfId="2" applyFont="1" applyFill="1"/>
    <xf numFmtId="164" fontId="0" fillId="0" borderId="0" xfId="0" applyNumberFormat="1" applyFill="1"/>
    <xf numFmtId="164" fontId="0" fillId="0" borderId="0" xfId="1" applyNumberFormat="1" applyFont="1" applyFill="1"/>
    <xf numFmtId="1" fontId="27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20" fillId="0" borderId="0" xfId="0" applyFont="1" applyFill="1" applyBorder="1" applyAlignment="1">
      <alignment horizontal="left" indent="4"/>
    </xf>
    <xf numFmtId="1" fontId="20" fillId="0" borderId="0" xfId="1" applyNumberFormat="1" applyFont="1" applyFill="1" applyBorder="1" applyAlignment="1">
      <alignment horizontal="center"/>
    </xf>
    <xf numFmtId="1" fontId="28" fillId="0" borderId="0" xfId="1" applyNumberFormat="1" applyFont="1" applyFill="1" applyBorder="1" applyAlignment="1">
      <alignment horizontal="center"/>
    </xf>
    <xf numFmtId="43" fontId="15" fillId="0" borderId="0" xfId="1" applyFont="1" applyFill="1"/>
    <xf numFmtId="9" fontId="26" fillId="0" borderId="0" xfId="2" applyNumberFormat="1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164" fontId="27" fillId="0" borderId="0" xfId="1" applyNumberFormat="1" applyFont="1" applyFill="1" applyAlignment="1">
      <alignment horizontal="center"/>
    </xf>
    <xf numFmtId="0" fontId="27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3" fontId="5" fillId="0" borderId="1" xfId="3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">
    <cellStyle name="Milliers" xfId="1" builtinId="3"/>
    <cellStyle name="Normal" xfId="0" builtinId="0"/>
    <cellStyle name="Normal 2" xfId="3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'Annexe 2'!$M$6</c:f>
              <c:strCache>
                <c:ptCount val="1"/>
                <c:pt idx="0">
                  <c:v>Préscolaire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'Annexe 2'!$N$5:$V$5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'Annexe 2'!$N$6:$V$6</c:f>
              <c:numCache>
                <c:formatCode>0.0%</c:formatCode>
                <c:ptCount val="9"/>
                <c:pt idx="0">
                  <c:v>1.6170631678103002E-4</c:v>
                </c:pt>
                <c:pt idx="1">
                  <c:v>1.7544201158238362E-4</c:v>
                </c:pt>
                <c:pt idx="2">
                  <c:v>3.0522429246091762E-4</c:v>
                </c:pt>
                <c:pt idx="3">
                  <c:v>0</c:v>
                </c:pt>
                <c:pt idx="4">
                  <c:v>2.6305911034112204E-4</c:v>
                </c:pt>
                <c:pt idx="5">
                  <c:v>2.3194734432509863E-4</c:v>
                </c:pt>
                <c:pt idx="6">
                  <c:v>2.4699787662028883E-4</c:v>
                </c:pt>
                <c:pt idx="7">
                  <c:v>2.4465607098673298E-4</c:v>
                </c:pt>
                <c:pt idx="8">
                  <c:v>1.3551692018540102E-4</c:v>
                </c:pt>
              </c:numCache>
            </c:numRef>
          </c:val>
        </c:ser>
        <c:ser>
          <c:idx val="1"/>
          <c:order val="1"/>
          <c:tx>
            <c:strRef>
              <c:f>'Annexe 2'!$M$7</c:f>
              <c:strCache>
                <c:ptCount val="1"/>
                <c:pt idx="0">
                  <c:v>Primaire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'Annexe 2'!$N$5:$V$5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'Annexe 2'!$N$7:$V$7</c:f>
              <c:numCache>
                <c:formatCode>0.0%</c:formatCode>
                <c:ptCount val="9"/>
                <c:pt idx="0">
                  <c:v>0.48636341910666731</c:v>
                </c:pt>
                <c:pt idx="1">
                  <c:v>0.44539180400387973</c:v>
                </c:pt>
                <c:pt idx="2">
                  <c:v>0.49504305705014018</c:v>
                </c:pt>
                <c:pt idx="3">
                  <c:v>0.45932177489477094</c:v>
                </c:pt>
                <c:pt idx="4">
                  <c:v>0.43883975325029467</c:v>
                </c:pt>
                <c:pt idx="5">
                  <c:v>0.40498959794513051</c:v>
                </c:pt>
                <c:pt idx="6">
                  <c:v>0.44319959471725201</c:v>
                </c:pt>
                <c:pt idx="7">
                  <c:v>0.41812217787840533</c:v>
                </c:pt>
                <c:pt idx="8">
                  <c:v>0.39684277073380897</c:v>
                </c:pt>
              </c:numCache>
            </c:numRef>
          </c:val>
        </c:ser>
        <c:ser>
          <c:idx val="2"/>
          <c:order val="2"/>
          <c:tx>
            <c:strRef>
              <c:f>'Annexe 2'!$M$8</c:f>
              <c:strCache>
                <c:ptCount val="1"/>
                <c:pt idx="0">
                  <c:v>Secondaire général 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'Annexe 2'!$N$5:$V$5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'Annexe 2'!$N$8:$V$8</c:f>
              <c:numCache>
                <c:formatCode>0.0%</c:formatCode>
                <c:ptCount val="9"/>
                <c:pt idx="0">
                  <c:v>0.11151247835461923</c:v>
                </c:pt>
                <c:pt idx="1">
                  <c:v>0.10362985468506793</c:v>
                </c:pt>
                <c:pt idx="2">
                  <c:v>0.12113039356710764</c:v>
                </c:pt>
                <c:pt idx="3">
                  <c:v>0.10050790703534752</c:v>
                </c:pt>
                <c:pt idx="4">
                  <c:v>0.10216549696121453</c:v>
                </c:pt>
                <c:pt idx="5">
                  <c:v>9.4207504600023015E-2</c:v>
                </c:pt>
                <c:pt idx="6">
                  <c:v>0.11803447696089919</c:v>
                </c:pt>
                <c:pt idx="7">
                  <c:v>0.116743382123784</c:v>
                </c:pt>
                <c:pt idx="8">
                  <c:v>0.11697711622159507</c:v>
                </c:pt>
              </c:numCache>
            </c:numRef>
          </c:val>
        </c:ser>
        <c:ser>
          <c:idx val="3"/>
          <c:order val="3"/>
          <c:tx>
            <c:strRef>
              <c:f>'Annexe 2'!$M$9</c:f>
              <c:strCache>
                <c:ptCount val="1"/>
                <c:pt idx="0">
                  <c:v>Secondaire général 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'Annexe 2'!$N$5:$V$5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'Annexe 2'!$N$9:$V$9</c:f>
              <c:numCache>
                <c:formatCode>0.0%</c:formatCode>
                <c:ptCount val="9"/>
                <c:pt idx="0">
                  <c:v>4.6721711516470144E-2</c:v>
                </c:pt>
                <c:pt idx="1">
                  <c:v>4.3419034771088501E-2</c:v>
                </c:pt>
                <c:pt idx="2">
                  <c:v>5.0751444032312285E-2</c:v>
                </c:pt>
                <c:pt idx="3">
                  <c:v>4.2110995172184577E-2</c:v>
                </c:pt>
                <c:pt idx="4">
                  <c:v>4.2805495370473443E-2</c:v>
                </c:pt>
                <c:pt idx="5">
                  <c:v>3.9471240506479897E-2</c:v>
                </c:pt>
                <c:pt idx="6">
                  <c:v>4.9454310969819233E-2</c:v>
                </c:pt>
                <c:pt idx="7">
                  <c:v>4.8913365584960407E-2</c:v>
                </c:pt>
                <c:pt idx="8">
                  <c:v>4.9011295944419928E-2</c:v>
                </c:pt>
              </c:numCache>
            </c:numRef>
          </c:val>
        </c:ser>
        <c:ser>
          <c:idx val="4"/>
          <c:order val="4"/>
          <c:tx>
            <c:strRef>
              <c:f>'Annexe 2'!$M$10</c:f>
              <c:strCache>
                <c:ptCount val="1"/>
                <c:pt idx="0">
                  <c:v>EFTP (y c les ENI)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'Annexe 2'!$N$5:$V$5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'Annexe 2'!$N$10:$V$10</c:f>
              <c:numCache>
                <c:formatCode>0.0%</c:formatCode>
                <c:ptCount val="9"/>
                <c:pt idx="0">
                  <c:v>5.2193340993118321E-2</c:v>
                </c:pt>
                <c:pt idx="1">
                  <c:v>8.3647413621973976E-2</c:v>
                </c:pt>
                <c:pt idx="2">
                  <c:v>3.7326021079977456E-2</c:v>
                </c:pt>
                <c:pt idx="3">
                  <c:v>2.7311653963456087E-2</c:v>
                </c:pt>
                <c:pt idx="4">
                  <c:v>3.5480721788466049E-2</c:v>
                </c:pt>
                <c:pt idx="5">
                  <c:v>3.053449343690454E-2</c:v>
                </c:pt>
                <c:pt idx="6">
                  <c:v>2.7757343584189902E-2</c:v>
                </c:pt>
                <c:pt idx="7">
                  <c:v>4.7831895380986977E-2</c:v>
                </c:pt>
                <c:pt idx="8">
                  <c:v>4.59961352242493E-2</c:v>
                </c:pt>
              </c:numCache>
            </c:numRef>
          </c:val>
        </c:ser>
        <c:ser>
          <c:idx val="5"/>
          <c:order val="5"/>
          <c:tx>
            <c:strRef>
              <c:f>'Annexe 2'!$M$11</c:f>
              <c:strCache>
                <c:ptCount val="1"/>
                <c:pt idx="0">
                  <c:v>Supérieur (ensemble)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'Annexe 2'!$N$5:$V$5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'Annexe 2'!$N$11:$V$11</c:f>
              <c:numCache>
                <c:formatCode>0.0%</c:formatCode>
                <c:ptCount val="9"/>
                <c:pt idx="0">
                  <c:v>0.30296111736735171</c:v>
                </c:pt>
                <c:pt idx="1">
                  <c:v>0.32372694742505326</c:v>
                </c:pt>
                <c:pt idx="2">
                  <c:v>0.29543701086869645</c:v>
                </c:pt>
                <c:pt idx="3">
                  <c:v>0.37070596163082781</c:v>
                </c:pt>
                <c:pt idx="4">
                  <c:v>0.3745385223161653</c:v>
                </c:pt>
                <c:pt idx="5">
                  <c:v>0.42678906338365435</c:v>
                </c:pt>
                <c:pt idx="6">
                  <c:v>0.35495878344115933</c:v>
                </c:pt>
                <c:pt idx="7">
                  <c:v>0.3634949392715493</c:v>
                </c:pt>
                <c:pt idx="8">
                  <c:v>0.38947556270438816</c:v>
                </c:pt>
              </c:numCache>
            </c:numRef>
          </c:val>
        </c:ser>
        <c:ser>
          <c:idx val="6"/>
          <c:order val="6"/>
          <c:tx>
            <c:strRef>
              <c:f>'Annexe 2'!$M$16</c:f>
              <c:strCache>
                <c:ptCount val="1"/>
                <c:pt idx="0">
                  <c:v>Alphabétisation 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'Annexe 2'!$N$5:$V$5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'Annexe 2'!$N$16:$V$16</c:f>
              <c:numCache>
                <c:formatCode>0.0%</c:formatCode>
                <c:ptCount val="9"/>
                <c:pt idx="0">
                  <c:v>0</c:v>
                </c:pt>
                <c:pt idx="1">
                  <c:v>9.503481354182437E-6</c:v>
                </c:pt>
                <c:pt idx="2">
                  <c:v>6.8491093049762115E-6</c:v>
                </c:pt>
                <c:pt idx="3">
                  <c:v>3.116062898685861E-5</c:v>
                </c:pt>
                <c:pt idx="4">
                  <c:v>5.8958602872481343E-3</c:v>
                </c:pt>
                <c:pt idx="5">
                  <c:v>3.7689780597281067E-3</c:v>
                </c:pt>
                <c:pt idx="6">
                  <c:v>6.3205869943448361E-3</c:v>
                </c:pt>
                <c:pt idx="7">
                  <c:v>4.5874927876504296E-3</c:v>
                </c:pt>
                <c:pt idx="8">
                  <c:v>1.5389774653727401E-3</c:v>
                </c:pt>
              </c:numCache>
            </c:numRef>
          </c:val>
        </c:ser>
        <c:ser>
          <c:idx val="7"/>
          <c:order val="7"/>
          <c:tx>
            <c:strRef>
              <c:f>'Annexe 2'!$M$17</c:f>
              <c:strCache>
                <c:ptCount val="1"/>
                <c:pt idx="0">
                  <c:v>Non formel (NAFA)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'Annexe 2'!$N$5:$V$5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'Annexe 2'!$N$17:$V$17</c:f>
              <c:numCache>
                <c:formatCode>0.0%</c:formatCode>
                <c:ptCount val="9"/>
                <c:pt idx="0">
                  <c:v>8.6226344992332388E-5</c:v>
                </c:pt>
                <c:pt idx="1">
                  <c:v>0</c:v>
                </c:pt>
                <c:pt idx="2">
                  <c:v>0</c:v>
                </c:pt>
                <c:pt idx="3">
                  <c:v>1.0546674426321375E-5</c:v>
                </c:pt>
                <c:pt idx="4">
                  <c:v>1.1090915796812544E-5</c:v>
                </c:pt>
                <c:pt idx="5">
                  <c:v>7.1747237544972487E-6</c:v>
                </c:pt>
                <c:pt idx="6">
                  <c:v>2.7905455715270724E-5</c:v>
                </c:pt>
                <c:pt idx="7">
                  <c:v>6.2090901676895566E-5</c:v>
                </c:pt>
                <c:pt idx="8">
                  <c:v>2.2624785980443641E-5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9852272"/>
        <c:axId val="309849528"/>
      </c:barChart>
      <c:catAx>
        <c:axId val="30985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09849528"/>
        <c:crosses val="autoZero"/>
        <c:auto val="1"/>
        <c:lblAlgn val="ctr"/>
        <c:lblOffset val="100"/>
        <c:noMultiLvlLbl val="0"/>
      </c:catAx>
      <c:valAx>
        <c:axId val="309849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0985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'Annexe 3'!$M$46</c:f>
              <c:strCache>
                <c:ptCount val="1"/>
                <c:pt idx="0">
                  <c:v>Salaires et traitement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'Annexe 3'!$N$45:$V$45</c:f>
              <c:strCache>
                <c:ptCount val="9"/>
                <c:pt idx="0">
                  <c:v>Préscolaire</c:v>
                </c:pt>
                <c:pt idx="1">
                  <c:v>Primaire </c:v>
                </c:pt>
                <c:pt idx="2">
                  <c:v>Secondaire général 1</c:v>
                </c:pt>
                <c:pt idx="3">
                  <c:v>Secondaire général 2</c:v>
                </c:pt>
                <c:pt idx="4">
                  <c:v>EFTP (y c les ENI)</c:v>
                </c:pt>
                <c:pt idx="5">
                  <c:v>Supérieur (ensemble)</c:v>
                </c:pt>
                <c:pt idx="6">
                  <c:v>Alphabétisation </c:v>
                </c:pt>
                <c:pt idx="7">
                  <c:v>Non formel (NAFA)</c:v>
                </c:pt>
                <c:pt idx="8">
                  <c:v>Ensemble</c:v>
                </c:pt>
              </c:strCache>
            </c:strRef>
          </c:cat>
          <c:val>
            <c:numRef>
              <c:f>'Annexe 3'!$N$46:$V$46</c:f>
              <c:numCache>
                <c:formatCode>_-* #\ ##0.0\ _€_-;\-* #\ ##0.0\ _€_-;_-* "-"??\ _€_-;_-@_-</c:formatCode>
                <c:ptCount val="9"/>
                <c:pt idx="0">
                  <c:v>0</c:v>
                </c:pt>
                <c:pt idx="1">
                  <c:v>96.533190834130821</c:v>
                </c:pt>
                <c:pt idx="2">
                  <c:v>81.081825655615575</c:v>
                </c:pt>
                <c:pt idx="3">
                  <c:v>81.081825655615518</c:v>
                </c:pt>
                <c:pt idx="4">
                  <c:v>80.610597122226082</c:v>
                </c:pt>
                <c:pt idx="5">
                  <c:v>24.672444025271151</c:v>
                </c:pt>
                <c:pt idx="6">
                  <c:v>100</c:v>
                </c:pt>
                <c:pt idx="7">
                  <c:v>0</c:v>
                </c:pt>
                <c:pt idx="8">
                  <c:v>65.238130106802956</c:v>
                </c:pt>
              </c:numCache>
            </c:numRef>
          </c:val>
        </c:ser>
        <c:ser>
          <c:idx val="1"/>
          <c:order val="1"/>
          <c:tx>
            <c:strRef>
              <c:f>'Annexe 3'!$M$47</c:f>
              <c:strCache>
                <c:ptCount val="1"/>
                <c:pt idx="0">
                  <c:v>Biens et services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'Annexe 3'!$N$45:$V$45</c:f>
              <c:strCache>
                <c:ptCount val="9"/>
                <c:pt idx="0">
                  <c:v>Préscolaire</c:v>
                </c:pt>
                <c:pt idx="1">
                  <c:v>Primaire </c:v>
                </c:pt>
                <c:pt idx="2">
                  <c:v>Secondaire général 1</c:v>
                </c:pt>
                <c:pt idx="3">
                  <c:v>Secondaire général 2</c:v>
                </c:pt>
                <c:pt idx="4">
                  <c:v>EFTP (y c les ENI)</c:v>
                </c:pt>
                <c:pt idx="5">
                  <c:v>Supérieur (ensemble)</c:v>
                </c:pt>
                <c:pt idx="6">
                  <c:v>Alphabétisation </c:v>
                </c:pt>
                <c:pt idx="7">
                  <c:v>Non formel (NAFA)</c:v>
                </c:pt>
                <c:pt idx="8">
                  <c:v>Ensemble</c:v>
                </c:pt>
              </c:strCache>
            </c:strRef>
          </c:cat>
          <c:val>
            <c:numRef>
              <c:f>'Annexe 3'!$N$47:$V$47</c:f>
              <c:numCache>
                <c:formatCode>_-* #\ ##0.0\ _€_-;\-* #\ ##0.0\ _€_-;_-* "-"??\ _€_-;_-@_-</c:formatCode>
                <c:ptCount val="9"/>
                <c:pt idx="0">
                  <c:v>100</c:v>
                </c:pt>
                <c:pt idx="1">
                  <c:v>3.4668091658691815</c:v>
                </c:pt>
                <c:pt idx="2">
                  <c:v>18.918174344384422</c:v>
                </c:pt>
                <c:pt idx="3">
                  <c:v>18.918174344384482</c:v>
                </c:pt>
                <c:pt idx="4">
                  <c:v>8.3179139759431351</c:v>
                </c:pt>
                <c:pt idx="5">
                  <c:v>15.207802080422386</c:v>
                </c:pt>
                <c:pt idx="6">
                  <c:v>0</c:v>
                </c:pt>
                <c:pt idx="7">
                  <c:v>100</c:v>
                </c:pt>
                <c:pt idx="8">
                  <c:v>10.837449214900323</c:v>
                </c:pt>
              </c:numCache>
            </c:numRef>
          </c:val>
        </c:ser>
        <c:ser>
          <c:idx val="2"/>
          <c:order val="2"/>
          <c:tx>
            <c:strRef>
              <c:f>'Annexe 3'!$M$48</c:f>
              <c:strCache>
                <c:ptCount val="1"/>
                <c:pt idx="0">
                  <c:v>Transferts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'Annexe 3'!$N$45:$V$45</c:f>
              <c:strCache>
                <c:ptCount val="9"/>
                <c:pt idx="0">
                  <c:v>Préscolaire</c:v>
                </c:pt>
                <c:pt idx="1">
                  <c:v>Primaire </c:v>
                </c:pt>
                <c:pt idx="2">
                  <c:v>Secondaire général 1</c:v>
                </c:pt>
                <c:pt idx="3">
                  <c:v>Secondaire général 2</c:v>
                </c:pt>
                <c:pt idx="4">
                  <c:v>EFTP (y c les ENI)</c:v>
                </c:pt>
                <c:pt idx="5">
                  <c:v>Supérieur (ensemble)</c:v>
                </c:pt>
                <c:pt idx="6">
                  <c:v>Alphabétisation </c:v>
                </c:pt>
                <c:pt idx="7">
                  <c:v>Non formel (NAFA)</c:v>
                </c:pt>
                <c:pt idx="8">
                  <c:v>Ensemble</c:v>
                </c:pt>
              </c:strCache>
            </c:strRef>
          </c:cat>
          <c:val>
            <c:numRef>
              <c:f>'Annexe 3'!$N$48:$V$48</c:f>
              <c:numCache>
                <c:formatCode>_-* #\ ##0.0\ _€_-;\-* #\ ##0.0\ _€_-;_-* "-"??\ _€_-;_-@_-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11.071488901830781</c:v>
                </c:pt>
                <c:pt idx="5">
                  <c:v>60.119753894306463</c:v>
                </c:pt>
                <c:pt idx="6">
                  <c:v>0</c:v>
                </c:pt>
                <c:pt idx="7">
                  <c:v>0</c:v>
                </c:pt>
                <c:pt idx="8">
                  <c:v>23.924420678296723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9850312"/>
        <c:axId val="309851488"/>
      </c:barChart>
      <c:catAx>
        <c:axId val="309850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09851488"/>
        <c:crosses val="autoZero"/>
        <c:auto val="1"/>
        <c:lblAlgn val="ctr"/>
        <c:lblOffset val="100"/>
        <c:noMultiLvlLbl val="0"/>
      </c:catAx>
      <c:valAx>
        <c:axId val="309851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09850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424295</xdr:colOff>
      <xdr:row>44</xdr:row>
      <xdr:rowOff>36120</xdr:rowOff>
    </xdr:from>
    <xdr:to>
      <xdr:col>25</xdr:col>
      <xdr:colOff>1182584</xdr:colOff>
      <xdr:row>73</xdr:row>
      <xdr:rowOff>13605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489856</xdr:colOff>
      <xdr:row>50</xdr:row>
      <xdr:rowOff>9523</xdr:rowOff>
    </xdr:from>
    <xdr:to>
      <xdr:col>23</xdr:col>
      <xdr:colOff>190500</xdr:colOff>
      <xdr:row>77</xdr:row>
      <xdr:rowOff>54428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e/Documents/1.%20MES%20PROJETS%20EN%20COURS/Projet%20GPE-GRA/Stream%20A/Guin&#233;e/1.%20D&#233;penses%20publiques%20ex&#233;cut&#233;es/1.%20Donn&#233;es%20brutes%20&#224;%20traiter/Traitement/Traitement_2006-2014%201507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t traitement"/>
      <sheetName val="Bourses ext &amp; subv uni priv"/>
      <sheetName val="clés"/>
      <sheetName val="data"/>
      <sheetName val="outp"/>
      <sheetName val="outp2"/>
      <sheetName val="sorties_all"/>
      <sheetName val="Tab 1"/>
      <sheetName val="Tab 3"/>
      <sheetName val="Tab 4"/>
      <sheetName val="Tab 5"/>
      <sheetName val="Données macro"/>
      <sheetName val="Tab 6"/>
      <sheetName val="Tab 7"/>
      <sheetName val="Graph 1 %GDP"/>
      <sheetName val="Graph 2 % Dep tot"/>
      <sheetName val="Tab1"/>
      <sheetName val="Tab2"/>
      <sheetName val="Tab3"/>
      <sheetName val="Données pop"/>
      <sheetName val="Tab4"/>
      <sheetName val="Effectifs"/>
      <sheetName val="Effectifs2"/>
    </sheetNames>
    <sheetDataSet>
      <sheetData sheetId="0">
        <row r="4">
          <cell r="C4" t="str">
            <v>Salaire de base_Fonctionnaires (y c CP)</v>
          </cell>
          <cell r="F4" t="str">
            <v>Etab</v>
          </cell>
          <cell r="I4" t="str">
            <v>Présco public</v>
          </cell>
        </row>
        <row r="5">
          <cell r="C5" t="str">
            <v>Salaire de base_Contractuels temporaires</v>
          </cell>
          <cell r="F5" t="str">
            <v>Bourses locales</v>
          </cell>
          <cell r="I5" t="str">
            <v>Présco communautaires</v>
          </cell>
        </row>
        <row r="6">
          <cell r="C6" t="str">
            <v>Salaire de base_Expatriés contractuels</v>
          </cell>
          <cell r="F6" t="str">
            <v>Boures extérieures</v>
          </cell>
          <cell r="I6" t="str">
            <v>Primaire public</v>
          </cell>
        </row>
        <row r="7">
          <cell r="C7" t="str">
            <v>Salaire de base_Vacataires extra mur</v>
          </cell>
          <cell r="F7" t="str">
            <v>Services connexes (cantine, internat …)</v>
          </cell>
          <cell r="I7" t="str">
            <v>Primaire communautaire</v>
          </cell>
        </row>
        <row r="8">
          <cell r="C8" t="str">
            <v>Primes et traitements_Fonctionnaires (y c CP)</v>
          </cell>
          <cell r="F8" t="str">
            <v>Admin_Central</v>
          </cell>
          <cell r="I8" t="str">
            <v>Prim &amp; Sec. Gen</v>
          </cell>
        </row>
        <row r="9">
          <cell r="C9" t="str">
            <v>Primes et traitements_Contractuels temporaires</v>
          </cell>
          <cell r="F9" t="str">
            <v>Admin_transvers</v>
          </cell>
          <cell r="I9" t="str">
            <v>Sec. Gen 1&amp;2</v>
          </cell>
        </row>
        <row r="10">
          <cell r="C10" t="str">
            <v>Primes et traitements_Expatriés contractuels</v>
          </cell>
          <cell r="F10" t="str">
            <v>Admin_Deconc intérieur</v>
          </cell>
          <cell r="I10" t="str">
            <v>Sec. Gen 1</v>
          </cell>
        </row>
        <row r="11">
          <cell r="C11" t="str">
            <v>Primes et traitements_Vacataires extra mur</v>
          </cell>
          <cell r="F11" t="str">
            <v>Admin_Deconc Conackry</v>
          </cell>
          <cell r="I11" t="str">
            <v>Sec. Gen 2</v>
          </cell>
        </row>
        <row r="12">
          <cell r="C12" t="str">
            <v>Primes et traitement_toutes catégories</v>
          </cell>
          <cell r="I12" t="str">
            <v>EFTP</v>
          </cell>
        </row>
        <row r="13">
          <cell r="C13" t="str">
            <v>Matériels péda &amp; fourn</v>
          </cell>
          <cell r="I13" t="str">
            <v>ENI</v>
          </cell>
        </row>
        <row r="14">
          <cell r="C14" t="str">
            <v>Biens spécifiques</v>
          </cell>
          <cell r="I14" t="str">
            <v>Sup public</v>
          </cell>
        </row>
        <row r="15">
          <cell r="C15" t="str">
            <v>Cantines, internat, médecine scolaire</v>
          </cell>
          <cell r="I15" t="str">
            <v>Sup privé</v>
          </cell>
        </row>
        <row r="16">
          <cell r="C16" t="str">
            <v>Subventions de fonctionnement</v>
          </cell>
          <cell r="I16" t="str">
            <v>Recherche sci &amp; IT</v>
          </cell>
        </row>
        <row r="17">
          <cell r="C17" t="str">
            <v>Transferts</v>
          </cell>
          <cell r="I17" t="str">
            <v>Alpha</v>
          </cell>
        </row>
        <row r="18">
          <cell r="C18" t="str">
            <v>Bourses et autres soutiens aux élèves/familles</v>
          </cell>
          <cell r="I18" t="str">
            <v>Sectoriel</v>
          </cell>
        </row>
        <row r="19">
          <cell r="C19" t="str">
            <v>Autres dépenses courantes</v>
          </cell>
          <cell r="I19" t="str">
            <v>Centres Nafa &amp; Alpha</v>
          </cell>
        </row>
        <row r="20">
          <cell r="C20" t="str">
            <v>Dépenses en capital</v>
          </cell>
        </row>
      </sheetData>
      <sheetData sheetId="1">
        <row r="8">
          <cell r="I8">
            <v>11929444346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7">
          <cell r="C7">
            <v>0</v>
          </cell>
        </row>
      </sheetData>
      <sheetData sheetId="7" refreshError="1"/>
      <sheetData sheetId="8">
        <row r="45">
          <cell r="N45" t="str">
            <v>Préscolaire</v>
          </cell>
        </row>
      </sheetData>
      <sheetData sheetId="9" refreshError="1"/>
      <sheetData sheetId="10">
        <row r="5">
          <cell r="N5">
            <v>2006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5">
          <cell r="E5">
            <v>0.38284259601198994</v>
          </cell>
        </row>
      </sheetData>
      <sheetData sheetId="19" refreshError="1"/>
      <sheetData sheetId="20" refreshError="1"/>
      <sheetData sheetId="21">
        <row r="5">
          <cell r="O5">
            <v>249</v>
          </cell>
        </row>
      </sheetData>
      <sheetData sheetId="2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3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20" sqref="F20"/>
    </sheetView>
  </sheetViews>
  <sheetFormatPr baseColWidth="10" defaultRowHeight="15" x14ac:dyDescent="0.25"/>
  <cols>
    <col min="1" max="1" width="30.85546875" style="102" customWidth="1"/>
    <col min="2" max="3" width="18" style="100" customWidth="1"/>
    <col min="4" max="4" width="10.140625" style="100" customWidth="1"/>
    <col min="5" max="5" width="15.85546875" style="100" customWidth="1"/>
    <col min="6" max="6" width="18.42578125" style="1" bestFit="1" customWidth="1"/>
    <col min="7" max="7" width="13" style="1" customWidth="1"/>
    <col min="8" max="8" width="13.140625" style="1" customWidth="1"/>
    <col min="9" max="16384" width="11.42578125" style="1"/>
  </cols>
  <sheetData>
    <row r="2" spans="1:7" x14ac:dyDescent="0.25">
      <c r="A2" s="74"/>
      <c r="B2" s="75"/>
      <c r="C2" s="75"/>
      <c r="D2" s="75"/>
      <c r="E2" s="75"/>
    </row>
    <row r="3" spans="1:7" s="79" customFormat="1" ht="61.5" customHeight="1" x14ac:dyDescent="0.25">
      <c r="A3" s="76"/>
      <c r="B3" s="77">
        <v>2010</v>
      </c>
      <c r="C3" s="77">
        <v>2014</v>
      </c>
      <c r="D3" s="78" t="s">
        <v>59</v>
      </c>
      <c r="E3" s="78" t="s">
        <v>60</v>
      </c>
    </row>
    <row r="4" spans="1:7" ht="13.5" customHeight="1" x14ac:dyDescent="0.25">
      <c r="A4" s="80" t="s">
        <v>61</v>
      </c>
      <c r="B4" s="81">
        <f>SUM(B5:B7)</f>
        <v>120715</v>
      </c>
      <c r="C4" s="82"/>
      <c r="D4" s="83"/>
      <c r="E4" s="83"/>
    </row>
    <row r="5" spans="1:7" ht="13.5" customHeight="1" x14ac:dyDescent="0.25">
      <c r="A5" s="84" t="s">
        <v>62</v>
      </c>
      <c r="B5" s="85">
        <v>249</v>
      </c>
      <c r="C5" s="86"/>
      <c r="D5" s="83"/>
      <c r="E5" s="83"/>
    </row>
    <row r="6" spans="1:7" ht="13.5" customHeight="1" x14ac:dyDescent="0.25">
      <c r="A6" s="84" t="s">
        <v>21</v>
      </c>
      <c r="B6" s="85">
        <v>33071</v>
      </c>
      <c r="C6" s="86"/>
      <c r="D6" s="83"/>
      <c r="E6" s="83"/>
    </row>
    <row r="7" spans="1:7" ht="13.5" customHeight="1" x14ac:dyDescent="0.25">
      <c r="A7" s="84" t="s">
        <v>22</v>
      </c>
      <c r="B7" s="85">
        <v>87395</v>
      </c>
      <c r="C7" s="86"/>
      <c r="D7" s="83"/>
      <c r="E7" s="83"/>
    </row>
    <row r="8" spans="1:7" ht="13.5" customHeight="1" x14ac:dyDescent="0.25">
      <c r="A8" s="84" t="s">
        <v>63</v>
      </c>
      <c r="B8" s="83">
        <f>B7/B4</f>
        <v>0.72397796462742825</v>
      </c>
      <c r="C8" s="83"/>
      <c r="D8" s="83"/>
      <c r="E8" s="83"/>
    </row>
    <row r="9" spans="1:7" ht="13.5" customHeight="1" x14ac:dyDescent="0.25">
      <c r="A9" s="80" t="s">
        <v>19</v>
      </c>
      <c r="B9" s="87">
        <f>SUM(B10:B12)</f>
        <v>1453355</v>
      </c>
      <c r="C9" s="87">
        <v>1729630</v>
      </c>
      <c r="D9" s="83">
        <f>((C9/B9)^(1/(2014-2010)))-1</f>
        <v>4.4468568310087386E-2</v>
      </c>
      <c r="E9" s="83">
        <f>(C9-B9)/B9</f>
        <v>0.19009464308444943</v>
      </c>
    </row>
    <row r="10" spans="1:7" ht="13.5" customHeight="1" x14ac:dyDescent="0.25">
      <c r="A10" s="84" t="s">
        <v>62</v>
      </c>
      <c r="B10" s="85">
        <v>1031305</v>
      </c>
      <c r="C10" s="85">
        <v>1199941</v>
      </c>
      <c r="D10" s="83">
        <f>((C10/B10)^(1/(2014-2010)))-1</f>
        <v>3.8587741639686923E-2</v>
      </c>
      <c r="E10" s="83">
        <f>(C10-B10)/B10</f>
        <v>0.16351709726996377</v>
      </c>
      <c r="F10" s="88"/>
    </row>
    <row r="11" spans="1:7" ht="13.5" customHeight="1" x14ac:dyDescent="0.25">
      <c r="A11" s="84" t="s">
        <v>21</v>
      </c>
      <c r="B11" s="85">
        <v>23518</v>
      </c>
      <c r="C11" s="85">
        <v>43910</v>
      </c>
      <c r="D11" s="83">
        <f>((C11/B11)^(1/(2014-2010)))-1</f>
        <v>0.16893607767514318</v>
      </c>
      <c r="E11" s="83">
        <f>(C11-B11)/B11</f>
        <v>0.86708053405901864</v>
      </c>
      <c r="F11" s="89"/>
    </row>
    <row r="12" spans="1:7" ht="13.5" customHeight="1" x14ac:dyDescent="0.25">
      <c r="A12" s="84" t="s">
        <v>22</v>
      </c>
      <c r="B12" s="85">
        <v>398532</v>
      </c>
      <c r="C12" s="85">
        <v>485779</v>
      </c>
      <c r="D12" s="83">
        <f>((C12/B12)^(1/(2014-2010)))-1</f>
        <v>5.073665876977107E-2</v>
      </c>
      <c r="E12" s="83">
        <f>(C12-B12)/B12</f>
        <v>0.21892093984924674</v>
      </c>
    </row>
    <row r="13" spans="1:7" ht="13.5" customHeight="1" x14ac:dyDescent="0.25">
      <c r="A13" s="84" t="s">
        <v>63</v>
      </c>
      <c r="B13" s="83">
        <f>B12/B9</f>
        <v>0.27421517798473188</v>
      </c>
      <c r="C13" s="83">
        <f>C12/C9</f>
        <v>0.28085717754664291</v>
      </c>
      <c r="D13" s="83"/>
      <c r="E13" s="83"/>
      <c r="F13" s="89"/>
      <c r="G13" s="90"/>
    </row>
    <row r="14" spans="1:7" ht="13.5" customHeight="1" x14ac:dyDescent="0.25">
      <c r="A14" s="80" t="s">
        <v>25</v>
      </c>
      <c r="B14" s="87">
        <f>B15+B16</f>
        <v>419367</v>
      </c>
      <c r="C14" s="87">
        <f>C15+C16</f>
        <v>485308</v>
      </c>
      <c r="D14" s="83">
        <f>((C14/B14)^(1/(2014-2010)))-1</f>
        <v>3.718397814696428E-2</v>
      </c>
      <c r="E14" s="83">
        <f>(C14-B14)/B14</f>
        <v>0.15723936313539216</v>
      </c>
    </row>
    <row r="15" spans="1:7" ht="13.5" customHeight="1" x14ac:dyDescent="0.25">
      <c r="A15" s="84" t="s">
        <v>62</v>
      </c>
      <c r="B15" s="85">
        <v>313110</v>
      </c>
      <c r="C15" s="85">
        <v>317505</v>
      </c>
      <c r="D15" s="83">
        <f>((C15/B15)^(1/(2014-2010)))-1</f>
        <v>3.4908287350798872E-3</v>
      </c>
      <c r="E15" s="83">
        <f>(C15-B15)/B15</f>
        <v>1.4036600555715244E-2</v>
      </c>
      <c r="F15" s="89"/>
    </row>
    <row r="16" spans="1:7" ht="13.5" customHeight="1" x14ac:dyDescent="0.25">
      <c r="A16" s="84" t="s">
        <v>22</v>
      </c>
      <c r="B16" s="85">
        <v>106257</v>
      </c>
      <c r="C16" s="85">
        <f>485308-C15</f>
        <v>167803</v>
      </c>
      <c r="D16" s="83">
        <f>((C16/B16)^(1/(2014-2010)))-1</f>
        <v>0.12101272565093968</v>
      </c>
      <c r="E16" s="83">
        <f>(C16-B16)/B16</f>
        <v>0.57921831032308457</v>
      </c>
      <c r="F16" s="89"/>
    </row>
    <row r="17" spans="1:8" ht="13.5" customHeight="1" x14ac:dyDescent="0.25">
      <c r="A17" s="84" t="s">
        <v>63</v>
      </c>
      <c r="B17" s="83">
        <f>B16/B14</f>
        <v>0.25337472905593428</v>
      </c>
      <c r="C17" s="83">
        <f>C16/C14</f>
        <v>0.34576598778507667</v>
      </c>
      <c r="D17" s="83"/>
      <c r="E17" s="83"/>
      <c r="F17" s="89"/>
    </row>
    <row r="18" spans="1:8" ht="13.5" customHeight="1" x14ac:dyDescent="0.25">
      <c r="A18" s="80" t="s">
        <v>26</v>
      </c>
      <c r="B18" s="87">
        <f>B19+B20</f>
        <v>153759</v>
      </c>
      <c r="C18" s="87">
        <f>C19+C20</f>
        <v>204081</v>
      </c>
      <c r="D18" s="83">
        <f>((C18/B18)^(1/(2014-2010)))-1</f>
        <v>7.3347890179727093E-2</v>
      </c>
      <c r="E18" s="83">
        <f>(C18-B18)/B18</f>
        <v>0.32727840321542151</v>
      </c>
      <c r="F18" s="91"/>
      <c r="G18" s="92"/>
    </row>
    <row r="19" spans="1:8" ht="13.5" customHeight="1" x14ac:dyDescent="0.25">
      <c r="A19" s="84" t="s">
        <v>62</v>
      </c>
      <c r="B19" s="85">
        <v>103343</v>
      </c>
      <c r="C19" s="85">
        <v>102614</v>
      </c>
      <c r="D19" s="83">
        <f>((C19/B19)^(1/(2014-2010)))-1</f>
        <v>-1.7682291258576122E-3</v>
      </c>
      <c r="E19" s="83">
        <f>(C19-B19)/B19</f>
        <v>-7.0541788026281414E-3</v>
      </c>
      <c r="G19" s="92"/>
    </row>
    <row r="20" spans="1:8" ht="13.5" customHeight="1" x14ac:dyDescent="0.25">
      <c r="A20" s="84" t="s">
        <v>22</v>
      </c>
      <c r="B20" s="93">
        <v>50416</v>
      </c>
      <c r="C20" s="85">
        <f>204081-C19</f>
        <v>101467</v>
      </c>
      <c r="D20" s="83">
        <f>((C20/B20)^(1/(2014-2010)))-1</f>
        <v>0.19107499842762965</v>
      </c>
      <c r="E20" s="83">
        <f>(C20-B20)/B20</f>
        <v>1.0125952078705174</v>
      </c>
      <c r="G20" s="92"/>
    </row>
    <row r="21" spans="1:8" ht="13.5" customHeight="1" x14ac:dyDescent="0.25">
      <c r="A21" s="84" t="s">
        <v>63</v>
      </c>
      <c r="B21" s="83">
        <f>B20/B18</f>
        <v>0.32788974954311617</v>
      </c>
      <c r="C21" s="83">
        <f>C20/C18</f>
        <v>0.49718984128850802</v>
      </c>
      <c r="D21" s="83"/>
      <c r="E21" s="83"/>
      <c r="G21" s="92"/>
    </row>
    <row r="22" spans="1:8" s="94" customFormat="1" ht="13.5" customHeight="1" x14ac:dyDescent="0.25">
      <c r="A22" s="80" t="s">
        <v>64</v>
      </c>
      <c r="B22" s="87">
        <f>B23+B24</f>
        <v>28371</v>
      </c>
      <c r="C22" s="87">
        <f>C23+C24</f>
        <v>38906</v>
      </c>
      <c r="D22" s="83">
        <f>((C22/B22)^(1/(2014-2010)))-1</f>
        <v>8.2145068588902248E-2</v>
      </c>
      <c r="E22" s="83">
        <f>(C22-B22)/B22</f>
        <v>0.37132987910189985</v>
      </c>
    </row>
    <row r="23" spans="1:8" s="94" customFormat="1" ht="13.5" customHeight="1" x14ac:dyDescent="0.25">
      <c r="A23" s="84" t="s">
        <v>62</v>
      </c>
      <c r="B23" s="85">
        <v>23956</v>
      </c>
      <c r="C23" s="85">
        <v>29832</v>
      </c>
      <c r="D23" s="83">
        <f>((C23/B23)^(1/(2014-2010)))-1</f>
        <v>5.6372328680377448E-2</v>
      </c>
      <c r="E23" s="83">
        <f>(C23-B23)/B23</f>
        <v>0.24528301886792453</v>
      </c>
    </row>
    <row r="24" spans="1:8" s="94" customFormat="1" ht="13.5" customHeight="1" x14ac:dyDescent="0.25">
      <c r="A24" s="84" t="s">
        <v>22</v>
      </c>
      <c r="B24" s="85">
        <v>4415</v>
      </c>
      <c r="C24" s="85">
        <v>9074</v>
      </c>
      <c r="D24" s="83">
        <f>((C24/B24)^(1/(2014-2010)))-1</f>
        <v>0.19733869144146565</v>
      </c>
      <c r="E24" s="83">
        <f>(C24-B24)/B24</f>
        <v>1.0552661381653454</v>
      </c>
    </row>
    <row r="25" spans="1:8" s="94" customFormat="1" ht="13.5" customHeight="1" x14ac:dyDescent="0.25">
      <c r="A25" s="84" t="s">
        <v>63</v>
      </c>
      <c r="B25" s="83">
        <f>B24/B22</f>
        <v>0.15561665080539988</v>
      </c>
      <c r="C25" s="83">
        <f>C24/C22</f>
        <v>0.23322880789595435</v>
      </c>
      <c r="D25" s="83"/>
      <c r="E25" s="83"/>
    </row>
    <row r="26" spans="1:8" ht="13.5" customHeight="1" x14ac:dyDescent="0.25">
      <c r="A26" s="80" t="s">
        <v>28</v>
      </c>
      <c r="B26" s="81">
        <f>B27+B29</f>
        <v>98528</v>
      </c>
      <c r="C26" s="81">
        <f>C27+C29</f>
        <v>117943</v>
      </c>
      <c r="D26" s="83">
        <f>((C26/B26)^(1/(2014-2010)))-1</f>
        <v>4.599142874463813E-2</v>
      </c>
      <c r="E26" s="83">
        <f>(C26-B26)/B26</f>
        <v>0.19705058460539135</v>
      </c>
      <c r="G26" s="91"/>
      <c r="H26" s="91"/>
    </row>
    <row r="27" spans="1:8" ht="13.5" customHeight="1" x14ac:dyDescent="0.25">
      <c r="A27" s="84" t="s">
        <v>62</v>
      </c>
      <c r="B27" s="85">
        <v>76000</v>
      </c>
      <c r="C27" s="85">
        <v>74030</v>
      </c>
      <c r="D27" s="83">
        <f>((C27/B27)^(1/(2014-2010)))-1</f>
        <v>-6.5442236424841926E-3</v>
      </c>
      <c r="E27" s="83">
        <f>(C27-B27)/B27</f>
        <v>-2.5921052631578949E-2</v>
      </c>
    </row>
    <row r="28" spans="1:8" s="14" customFormat="1" ht="13.5" customHeight="1" x14ac:dyDescent="0.25">
      <c r="A28" s="95" t="s">
        <v>65</v>
      </c>
      <c r="B28" s="96">
        <v>70249</v>
      </c>
      <c r="C28" s="97">
        <v>0</v>
      </c>
      <c r="D28" s="83">
        <f>((C28/B28)^(1/(2014-2010)))-1</f>
        <v>-1</v>
      </c>
      <c r="E28" s="83">
        <f>(C28-B28)/B28</f>
        <v>-1</v>
      </c>
    </row>
    <row r="29" spans="1:8" ht="13.5" customHeight="1" x14ac:dyDescent="0.25">
      <c r="A29" s="84" t="s">
        <v>22</v>
      </c>
      <c r="B29" s="85">
        <v>22528</v>
      </c>
      <c r="C29" s="85">
        <v>43913</v>
      </c>
      <c r="D29" s="83">
        <f>((C29/B29)^(1/(2014-2010)))-1</f>
        <v>0.18159220586447544</v>
      </c>
      <c r="E29" s="83">
        <f>(C29-B29)/B29</f>
        <v>0.94926313920454541</v>
      </c>
    </row>
    <row r="30" spans="1:8" s="14" customFormat="1" ht="13.5" customHeight="1" x14ac:dyDescent="0.25">
      <c r="A30" s="95" t="s">
        <v>65</v>
      </c>
      <c r="B30" s="96">
        <v>14381</v>
      </c>
      <c r="C30" s="96">
        <v>27336</v>
      </c>
      <c r="D30" s="83">
        <f>((C30/B30)^(1/(2014-2010)))-1</f>
        <v>0.17418484273662216</v>
      </c>
      <c r="E30" s="83">
        <f>(C30-B30)/B30</f>
        <v>0.90084138794242408</v>
      </c>
      <c r="F30" s="98"/>
    </row>
    <row r="31" spans="1:8" s="14" customFormat="1" ht="13.5" customHeight="1" x14ac:dyDescent="0.25">
      <c r="A31" s="84" t="s">
        <v>63</v>
      </c>
      <c r="B31" s="83">
        <f>B29/B26</f>
        <v>0.22864566417668075</v>
      </c>
      <c r="C31" s="83">
        <f>C29/C26</f>
        <v>0.37232391918129942</v>
      </c>
      <c r="D31" s="83"/>
      <c r="E31" s="83"/>
    </row>
    <row r="32" spans="1:8" s="2" customFormat="1" x14ac:dyDescent="0.25">
      <c r="A32" s="80" t="s">
        <v>48</v>
      </c>
      <c r="B32" s="81">
        <f>B4+B9+B14+B18+B22+B26</f>
        <v>2274095</v>
      </c>
      <c r="C32" s="81">
        <f>C4+C9+C14+C18+C22+C26</f>
        <v>2575868</v>
      </c>
      <c r="D32" s="99">
        <f>((C32/B32)^(1/(2014-2010)))-1</f>
        <v>3.1641371479495417E-2</v>
      </c>
      <c r="E32" s="99">
        <f>(C32-B32)/B32</f>
        <v>0.13270026098294047</v>
      </c>
    </row>
    <row r="33" spans="3:3" x14ac:dyDescent="0.25">
      <c r="C33" s="10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Y79"/>
  <sheetViews>
    <sheetView zoomScale="70" zoomScaleNormal="7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M79" sqref="M79"/>
    </sheetView>
  </sheetViews>
  <sheetFormatPr baseColWidth="10" defaultRowHeight="12.75" x14ac:dyDescent="0.2"/>
  <cols>
    <col min="1" max="1" width="7.42578125" style="19" customWidth="1"/>
    <col min="2" max="2" width="32" style="19" customWidth="1"/>
    <col min="3" max="11" width="14" style="19" customWidth="1"/>
    <col min="12" max="12" width="2.85546875" style="19" customWidth="1"/>
    <col min="13" max="13" width="32" style="19" customWidth="1"/>
    <col min="14" max="22" width="8.42578125" style="19" customWidth="1"/>
    <col min="23" max="23" width="1.5703125" style="19" customWidth="1"/>
    <col min="24" max="24" width="11.42578125" style="19"/>
    <col min="25" max="25" width="8" style="19" customWidth="1"/>
    <col min="26" max="26" width="22" style="19" bestFit="1" customWidth="1"/>
    <col min="27" max="16384" width="11.42578125" style="19"/>
  </cols>
  <sheetData>
    <row r="2" spans="2:25" s="55" customFormat="1" ht="29.25" customHeight="1" x14ac:dyDescent="0.25">
      <c r="C2" s="56" t="s">
        <v>49</v>
      </c>
    </row>
    <row r="3" spans="2:25" ht="15" x14ac:dyDescent="0.25">
      <c r="B3" s="57"/>
      <c r="C3" s="58" t="s">
        <v>50</v>
      </c>
      <c r="D3" s="59"/>
      <c r="E3" s="59"/>
      <c r="F3" s="59"/>
      <c r="M3" s="57"/>
      <c r="N3" s="58" t="s">
        <v>51</v>
      </c>
      <c r="O3" s="59"/>
      <c r="P3" s="59"/>
      <c r="Q3" s="59"/>
    </row>
    <row r="5" spans="2:25" x14ac:dyDescent="0.2">
      <c r="B5" s="57" t="s">
        <v>52</v>
      </c>
      <c r="C5" s="23">
        <v>2006</v>
      </c>
      <c r="D5" s="23">
        <v>2007</v>
      </c>
      <c r="E5" s="23">
        <v>2008</v>
      </c>
      <c r="F5" s="23">
        <v>2009</v>
      </c>
      <c r="G5" s="23">
        <v>2010</v>
      </c>
      <c r="H5" s="23">
        <v>2011</v>
      </c>
      <c r="I5" s="23">
        <v>2012</v>
      </c>
      <c r="J5" s="23">
        <v>2013</v>
      </c>
      <c r="K5" s="23">
        <v>2014</v>
      </c>
      <c r="L5" s="60"/>
      <c r="M5" s="57" t="str">
        <f>B5</f>
        <v>Dépenses courantes</v>
      </c>
      <c r="N5" s="23">
        <v>2006</v>
      </c>
      <c r="O5" s="23">
        <v>2007</v>
      </c>
      <c r="P5" s="23">
        <v>2008</v>
      </c>
      <c r="Q5" s="23">
        <v>2009</v>
      </c>
      <c r="R5" s="23">
        <v>2010</v>
      </c>
      <c r="S5" s="23">
        <v>2011</v>
      </c>
      <c r="T5" s="23">
        <v>2012</v>
      </c>
      <c r="U5" s="23">
        <v>2013</v>
      </c>
      <c r="V5" s="23">
        <v>2014</v>
      </c>
    </row>
    <row r="6" spans="2:25" x14ac:dyDescent="0.2">
      <c r="B6" s="19" t="s">
        <v>14</v>
      </c>
      <c r="C6" s="33">
        <v>37.994999999999997</v>
      </c>
      <c r="D6" s="33">
        <v>58.89</v>
      </c>
      <c r="E6" s="33">
        <v>156.41994</v>
      </c>
      <c r="F6" s="33">
        <v>0</v>
      </c>
      <c r="G6" s="33">
        <v>243.23249999999996</v>
      </c>
      <c r="H6" s="33">
        <v>227.20400000000001</v>
      </c>
      <c r="I6" s="33">
        <v>231.33600000000001</v>
      </c>
      <c r="J6" s="33">
        <v>296.28999999999996</v>
      </c>
      <c r="K6" s="33">
        <v>186.5</v>
      </c>
      <c r="L6" s="33"/>
      <c r="M6" s="19" t="str">
        <f t="shared" ref="M6:M40" si="0">B6</f>
        <v>Préscolaire</v>
      </c>
      <c r="N6" s="61">
        <f t="shared" ref="N6:V18" si="1">C6/C$18</f>
        <v>1.6170631678103002E-4</v>
      </c>
      <c r="O6" s="61">
        <f t="shared" si="1"/>
        <v>1.7544201158238362E-4</v>
      </c>
      <c r="P6" s="61">
        <f t="shared" si="1"/>
        <v>3.0522429246091762E-4</v>
      </c>
      <c r="Q6" s="61">
        <f t="shared" si="1"/>
        <v>0</v>
      </c>
      <c r="R6" s="61">
        <f t="shared" si="1"/>
        <v>2.6305911034112204E-4</v>
      </c>
      <c r="S6" s="61">
        <f t="shared" si="1"/>
        <v>2.3194734432509863E-4</v>
      </c>
      <c r="T6" s="61">
        <f t="shared" si="1"/>
        <v>2.4699787662028883E-4</v>
      </c>
      <c r="U6" s="61">
        <f t="shared" si="1"/>
        <v>2.4465607098673298E-4</v>
      </c>
      <c r="V6" s="61">
        <f>K6/K$18</f>
        <v>1.3551692018540102E-4</v>
      </c>
      <c r="Y6" s="62"/>
    </row>
    <row r="7" spans="2:25" x14ac:dyDescent="0.2">
      <c r="B7" s="19" t="s">
        <v>40</v>
      </c>
      <c r="C7" s="33">
        <v>114277.40410401618</v>
      </c>
      <c r="D7" s="33">
        <v>149503.09279526171</v>
      </c>
      <c r="E7" s="33">
        <v>253697.38645922035</v>
      </c>
      <c r="F7" s="33">
        <v>287438.82590513106</v>
      </c>
      <c r="G7" s="33">
        <v>405764.65929667675</v>
      </c>
      <c r="H7" s="33">
        <v>396707.52376693033</v>
      </c>
      <c r="I7" s="33">
        <v>415096.77267844329</v>
      </c>
      <c r="J7" s="33">
        <v>506365.60778543138</v>
      </c>
      <c r="K7" s="33">
        <v>546139.74875314836</v>
      </c>
      <c r="L7" s="33"/>
      <c r="M7" s="19" t="str">
        <f t="shared" si="0"/>
        <v xml:space="preserve">Primaire </v>
      </c>
      <c r="N7" s="61">
        <f t="shared" si="1"/>
        <v>0.48636341910666731</v>
      </c>
      <c r="O7" s="61">
        <f t="shared" si="1"/>
        <v>0.44539180400387973</v>
      </c>
      <c r="P7" s="61">
        <f t="shared" si="1"/>
        <v>0.49504305705014018</v>
      </c>
      <c r="Q7" s="61">
        <f t="shared" si="1"/>
        <v>0.45932177489477094</v>
      </c>
      <c r="R7" s="61">
        <f t="shared" si="1"/>
        <v>0.43883975325029467</v>
      </c>
      <c r="S7" s="61">
        <f t="shared" si="1"/>
        <v>0.40498959794513051</v>
      </c>
      <c r="T7" s="61">
        <f t="shared" si="1"/>
        <v>0.44319959471725201</v>
      </c>
      <c r="U7" s="61">
        <f t="shared" si="1"/>
        <v>0.41812217787840533</v>
      </c>
      <c r="V7" s="61">
        <f>K7/K$18</f>
        <v>0.39684277073380897</v>
      </c>
      <c r="Y7" s="62"/>
    </row>
    <row r="8" spans="2:25" x14ac:dyDescent="0.2">
      <c r="B8" s="19" t="s">
        <v>41</v>
      </c>
      <c r="C8" s="33">
        <v>26201.305548385328</v>
      </c>
      <c r="D8" s="33">
        <v>34785.067084903611</v>
      </c>
      <c r="E8" s="33">
        <v>62076.346352312226</v>
      </c>
      <c r="F8" s="33">
        <v>62896.810844730644</v>
      </c>
      <c r="G8" s="33">
        <v>94465.343577701598</v>
      </c>
      <c r="H8" s="33">
        <v>92280.952547329958</v>
      </c>
      <c r="I8" s="33">
        <v>110550.03442075601</v>
      </c>
      <c r="J8" s="33">
        <v>141381.72230899462</v>
      </c>
      <c r="K8" s="33">
        <v>160985.30091652498</v>
      </c>
      <c r="L8" s="33"/>
      <c r="M8" s="19" t="str">
        <f t="shared" si="0"/>
        <v>Secondaire général 1</v>
      </c>
      <c r="N8" s="61">
        <f t="shared" si="1"/>
        <v>0.11151247835461923</v>
      </c>
      <c r="O8" s="61">
        <f t="shared" si="1"/>
        <v>0.10362985468506793</v>
      </c>
      <c r="P8" s="61">
        <f t="shared" si="1"/>
        <v>0.12113039356710764</v>
      </c>
      <c r="Q8" s="61">
        <f t="shared" si="1"/>
        <v>0.10050790703534752</v>
      </c>
      <c r="R8" s="61">
        <f t="shared" si="1"/>
        <v>0.10216549696121453</v>
      </c>
      <c r="S8" s="61">
        <f t="shared" si="1"/>
        <v>9.4207504600023015E-2</v>
      </c>
      <c r="T8" s="61">
        <f t="shared" si="1"/>
        <v>0.11803447696089919</v>
      </c>
      <c r="U8" s="61">
        <f t="shared" si="1"/>
        <v>0.116743382123784</v>
      </c>
      <c r="V8" s="61">
        <f t="shared" si="1"/>
        <v>0.11697711622159507</v>
      </c>
      <c r="Y8" s="62"/>
    </row>
    <row r="9" spans="2:25" x14ac:dyDescent="0.2">
      <c r="B9" s="19" t="s">
        <v>42</v>
      </c>
      <c r="C9" s="33">
        <v>10977.873124598513</v>
      </c>
      <c r="D9" s="33">
        <v>14574.313954834684</v>
      </c>
      <c r="E9" s="33">
        <v>26008.866353467376</v>
      </c>
      <c r="F9" s="33">
        <v>26352.626136138308</v>
      </c>
      <c r="G9" s="33">
        <v>39579.270374621578</v>
      </c>
      <c r="H9" s="33">
        <v>38664.050041739771</v>
      </c>
      <c r="I9" s="33">
        <v>46318.464915800636</v>
      </c>
      <c r="J9" s="33">
        <v>59236.384491573917</v>
      </c>
      <c r="K9" s="33">
        <v>67449.929360326598</v>
      </c>
      <c r="L9" s="33"/>
      <c r="M9" s="19" t="str">
        <f t="shared" si="0"/>
        <v>Secondaire général 2</v>
      </c>
      <c r="N9" s="61">
        <f t="shared" si="1"/>
        <v>4.6721711516470144E-2</v>
      </c>
      <c r="O9" s="61">
        <f t="shared" si="1"/>
        <v>4.3419034771088501E-2</v>
      </c>
      <c r="P9" s="61">
        <f t="shared" si="1"/>
        <v>5.0751444032312285E-2</v>
      </c>
      <c r="Q9" s="61">
        <f t="shared" si="1"/>
        <v>4.2110995172184577E-2</v>
      </c>
      <c r="R9" s="61">
        <f t="shared" si="1"/>
        <v>4.2805495370473443E-2</v>
      </c>
      <c r="S9" s="61">
        <f t="shared" si="1"/>
        <v>3.9471240506479897E-2</v>
      </c>
      <c r="T9" s="61">
        <f t="shared" si="1"/>
        <v>4.9454310969819233E-2</v>
      </c>
      <c r="U9" s="61">
        <f t="shared" si="1"/>
        <v>4.8913365584960407E-2</v>
      </c>
      <c r="V9" s="61">
        <f t="shared" si="1"/>
        <v>4.9011295944419928E-2</v>
      </c>
      <c r="Y9" s="62"/>
    </row>
    <row r="10" spans="2:25" x14ac:dyDescent="0.2">
      <c r="B10" s="19" t="s">
        <v>43</v>
      </c>
      <c r="C10" s="33">
        <v>12263.503557</v>
      </c>
      <c r="D10" s="33">
        <v>28077.631712999999</v>
      </c>
      <c r="E10" s="33">
        <v>19128.667416</v>
      </c>
      <c r="F10" s="33">
        <v>17091.351157000001</v>
      </c>
      <c r="G10" s="33">
        <v>32806.560666999998</v>
      </c>
      <c r="H10" s="33">
        <v>29910.060264000003</v>
      </c>
      <c r="I10" s="33">
        <v>25997.279503999998</v>
      </c>
      <c r="J10" s="33">
        <v>57926.673248999999</v>
      </c>
      <c r="K10" s="33">
        <v>63300.429257000011</v>
      </c>
      <c r="L10" s="33"/>
      <c r="M10" s="19" t="str">
        <f t="shared" si="0"/>
        <v>EFTP (y c les ENI)</v>
      </c>
      <c r="N10" s="61">
        <f t="shared" si="1"/>
        <v>5.2193340993118321E-2</v>
      </c>
      <c r="O10" s="61">
        <f t="shared" si="1"/>
        <v>8.3647413621973976E-2</v>
      </c>
      <c r="P10" s="61">
        <f t="shared" si="1"/>
        <v>3.7326021079977456E-2</v>
      </c>
      <c r="Q10" s="61">
        <f t="shared" si="1"/>
        <v>2.7311653963456087E-2</v>
      </c>
      <c r="R10" s="61">
        <f t="shared" si="1"/>
        <v>3.5480721788466049E-2</v>
      </c>
      <c r="S10" s="61">
        <f t="shared" si="1"/>
        <v>3.053449343690454E-2</v>
      </c>
      <c r="T10" s="61">
        <f t="shared" si="1"/>
        <v>2.7757343584189902E-2</v>
      </c>
      <c r="U10" s="61">
        <f t="shared" si="1"/>
        <v>4.7831895380986977E-2</v>
      </c>
      <c r="V10" s="61">
        <f t="shared" si="1"/>
        <v>4.59961352242493E-2</v>
      </c>
      <c r="Y10" s="62"/>
    </row>
    <row r="11" spans="2:25" x14ac:dyDescent="0.2">
      <c r="B11" s="19" t="s">
        <v>44</v>
      </c>
      <c r="C11" s="33">
        <f t="shared" ref="C11" si="2">SUM(C12:C15)</f>
        <v>71184.650566000011</v>
      </c>
      <c r="D11" s="33">
        <f t="shared" ref="D11:K11" si="3">SUM(D12:D15)</f>
        <v>108664.28036200002</v>
      </c>
      <c r="E11" s="33">
        <f t="shared" si="3"/>
        <v>151404.19899500001</v>
      </c>
      <c r="F11" s="33">
        <f t="shared" si="3"/>
        <v>231983.96460000001</v>
      </c>
      <c r="G11" s="33">
        <f t="shared" si="3"/>
        <v>346309.77429800003</v>
      </c>
      <c r="H11" s="33">
        <f t="shared" si="3"/>
        <v>418061.18815099989</v>
      </c>
      <c r="I11" s="33">
        <f t="shared" si="3"/>
        <v>332451.21881100006</v>
      </c>
      <c r="J11" s="33">
        <f t="shared" si="3"/>
        <v>440209.45453099994</v>
      </c>
      <c r="K11" s="33">
        <f t="shared" si="3"/>
        <v>536000.90929599991</v>
      </c>
      <c r="L11" s="33"/>
      <c r="M11" s="19" t="str">
        <f t="shared" si="0"/>
        <v>Supérieur (ensemble)</v>
      </c>
      <c r="N11" s="61">
        <f t="shared" si="1"/>
        <v>0.30296111736735171</v>
      </c>
      <c r="O11" s="61">
        <f t="shared" si="1"/>
        <v>0.32372694742505326</v>
      </c>
      <c r="P11" s="61">
        <f t="shared" si="1"/>
        <v>0.29543701086869645</v>
      </c>
      <c r="Q11" s="61">
        <f t="shared" si="1"/>
        <v>0.37070596163082781</v>
      </c>
      <c r="R11" s="61">
        <f t="shared" si="1"/>
        <v>0.3745385223161653</v>
      </c>
      <c r="S11" s="61">
        <f t="shared" si="1"/>
        <v>0.42678906338365435</v>
      </c>
      <c r="T11" s="61">
        <f t="shared" si="1"/>
        <v>0.35495878344115933</v>
      </c>
      <c r="U11" s="61">
        <f t="shared" si="1"/>
        <v>0.3634949392715493</v>
      </c>
      <c r="V11" s="61">
        <f>K11/K$18</f>
        <v>0.38947556270438816</v>
      </c>
      <c r="Y11" s="62"/>
    </row>
    <row r="12" spans="2:25" s="66" customFormat="1" x14ac:dyDescent="0.2">
      <c r="B12" s="63" t="s">
        <v>53</v>
      </c>
      <c r="C12" s="64">
        <v>68559.56420600001</v>
      </c>
      <c r="D12" s="64">
        <v>97474.585747000019</v>
      </c>
      <c r="E12" s="64">
        <v>123458.67040800001</v>
      </c>
      <c r="F12" s="64">
        <v>176244.20236299999</v>
      </c>
      <c r="G12" s="64">
        <v>225135.28136600001</v>
      </c>
      <c r="H12" s="64">
        <v>315409.81178099994</v>
      </c>
      <c r="I12" s="64">
        <v>185058.039273</v>
      </c>
      <c r="J12" s="64">
        <v>283727.86243699997</v>
      </c>
      <c r="K12" s="64">
        <v>261623.65545599998</v>
      </c>
      <c r="L12" s="64"/>
      <c r="M12" s="63" t="str">
        <f t="shared" si="0"/>
        <v>Supérieur local public</v>
      </c>
      <c r="N12" s="65">
        <f t="shared" si="1"/>
        <v>0.29178877767771566</v>
      </c>
      <c r="O12" s="65">
        <f t="shared" si="1"/>
        <v>0.29039119377845513</v>
      </c>
      <c r="P12" s="65">
        <f t="shared" si="1"/>
        <v>0.24090653227106101</v>
      </c>
      <c r="Q12" s="65">
        <f t="shared" si="1"/>
        <v>0.28163488209837295</v>
      </c>
      <c r="R12" s="65">
        <f t="shared" si="1"/>
        <v>0.24348673315670463</v>
      </c>
      <c r="S12" s="65">
        <f t="shared" si="1"/>
        <v>0.32199463132991557</v>
      </c>
      <c r="T12" s="65">
        <f t="shared" si="1"/>
        <v>0.19758681204803843</v>
      </c>
      <c r="U12" s="65">
        <f t="shared" si="1"/>
        <v>0.2342831146960771</v>
      </c>
      <c r="V12" s="65">
        <f>K12/K$18</f>
        <v>0.19010419321739197</v>
      </c>
      <c r="Y12" s="67"/>
    </row>
    <row r="13" spans="2:25" s="66" customFormat="1" x14ac:dyDescent="0.2">
      <c r="B13" s="63" t="s">
        <v>54</v>
      </c>
      <c r="C13" s="64">
        <v>369.08636000000001</v>
      </c>
      <c r="D13" s="64">
        <v>10035.944615</v>
      </c>
      <c r="E13" s="64">
        <v>20661.063322000002</v>
      </c>
      <c r="F13" s="64">
        <v>45591.096638000003</v>
      </c>
      <c r="G13" s="64">
        <v>80152.729982999997</v>
      </c>
      <c r="H13" s="64">
        <v>80216.03</v>
      </c>
      <c r="I13" s="64">
        <v>111567.18</v>
      </c>
      <c r="J13" s="64">
        <v>118625.93</v>
      </c>
      <c r="K13" s="64">
        <v>226676.18</v>
      </c>
      <c r="L13" s="64"/>
      <c r="M13" s="63" t="str">
        <f t="shared" si="0"/>
        <v>Supérieur local privé</v>
      </c>
      <c r="N13" s="65">
        <f t="shared" si="1"/>
        <v>1.5708276312598314E-3</v>
      </c>
      <c r="O13" s="65">
        <f t="shared" si="1"/>
        <v>2.9898561918576847E-2</v>
      </c>
      <c r="P13" s="65">
        <f t="shared" si="1"/>
        <v>4.0316205427183172E-2</v>
      </c>
      <c r="Q13" s="65">
        <f t="shared" si="1"/>
        <v>7.2853704996960769E-2</v>
      </c>
      <c r="R13" s="65">
        <f t="shared" si="1"/>
        <v>8.6686219319951741E-2</v>
      </c>
      <c r="S13" s="65">
        <f t="shared" si="1"/>
        <v>8.1890702323913489E-2</v>
      </c>
      <c r="T13" s="65">
        <f t="shared" si="1"/>
        <v>0.11912048518394695</v>
      </c>
      <c r="U13" s="65">
        <f t="shared" si="1"/>
        <v>9.7953201089970035E-2</v>
      </c>
      <c r="V13" s="65">
        <f t="shared" si="1"/>
        <v>0.16471022945303804</v>
      </c>
    </row>
    <row r="14" spans="2:25" s="66" customFormat="1" x14ac:dyDescent="0.2">
      <c r="B14" s="63" t="s">
        <v>55</v>
      </c>
      <c r="C14" s="64">
        <v>0</v>
      </c>
      <c r="D14" s="64">
        <v>0</v>
      </c>
      <c r="E14" s="64">
        <v>2953.6012649999998</v>
      </c>
      <c r="F14" s="64">
        <v>4174.1870289999997</v>
      </c>
      <c r="G14" s="64">
        <v>29872.554505</v>
      </c>
      <c r="H14" s="64">
        <v>11929.444346</v>
      </c>
      <c r="I14" s="64">
        <v>23596.918811</v>
      </c>
      <c r="J14" s="64">
        <v>23214.987126</v>
      </c>
      <c r="K14" s="64">
        <v>31149.20534</v>
      </c>
      <c r="L14" s="64"/>
      <c r="M14" s="63" t="str">
        <f t="shared" si="0"/>
        <v>Supérieur à l'étranger</v>
      </c>
      <c r="N14" s="65">
        <f t="shared" si="1"/>
        <v>0</v>
      </c>
      <c r="O14" s="65">
        <f t="shared" si="1"/>
        <v>0</v>
      </c>
      <c r="P14" s="65">
        <f t="shared" si="1"/>
        <v>5.7634011131911704E-3</v>
      </c>
      <c r="Q14" s="65">
        <f t="shared" si="1"/>
        <v>6.6702714529449552E-3</v>
      </c>
      <c r="R14" s="65">
        <f t="shared" si="1"/>
        <v>3.2307555987386466E-2</v>
      </c>
      <c r="S14" s="65">
        <f t="shared" si="1"/>
        <v>1.2178495692543981E-2</v>
      </c>
      <c r="T14" s="65">
        <f t="shared" si="1"/>
        <v>2.5194474016574809E-2</v>
      </c>
      <c r="U14" s="65">
        <f t="shared" si="1"/>
        <v>1.9169352790356572E-2</v>
      </c>
      <c r="V14" s="65">
        <f t="shared" si="1"/>
        <v>2.2634018090613658E-2</v>
      </c>
      <c r="Y14" s="67"/>
    </row>
    <row r="15" spans="2:25" s="66" customFormat="1" x14ac:dyDescent="0.2">
      <c r="B15" s="63" t="s">
        <v>56</v>
      </c>
      <c r="C15" s="64">
        <v>2256</v>
      </c>
      <c r="D15" s="64">
        <v>1153.75</v>
      </c>
      <c r="E15" s="64">
        <v>4330.8639999999996</v>
      </c>
      <c r="F15" s="64">
        <v>5974.4785700000002</v>
      </c>
      <c r="G15" s="64">
        <v>11149.208444</v>
      </c>
      <c r="H15" s="64">
        <v>10505.902024000001</v>
      </c>
      <c r="I15" s="64">
        <v>12229.080727</v>
      </c>
      <c r="J15" s="64">
        <v>14640.674967999999</v>
      </c>
      <c r="K15" s="64">
        <v>16551.8685</v>
      </c>
      <c r="L15" s="64"/>
      <c r="M15" s="63" t="str">
        <f t="shared" si="0"/>
        <v>Recherche scientifique et Innovatin</v>
      </c>
      <c r="N15" s="65">
        <f t="shared" si="1"/>
        <v>9.601512058376201E-3</v>
      </c>
      <c r="O15" s="65">
        <f t="shared" si="1"/>
        <v>3.4371917280213125E-3</v>
      </c>
      <c r="P15" s="65">
        <f t="shared" si="1"/>
        <v>8.4508720572611089E-3</v>
      </c>
      <c r="Q15" s="65">
        <f t="shared" si="1"/>
        <v>9.5471030825491077E-3</v>
      </c>
      <c r="R15" s="65">
        <f t="shared" si="1"/>
        <v>1.2058013852122417E-2</v>
      </c>
      <c r="S15" s="65">
        <f t="shared" si="1"/>
        <v>1.072523403728138E-2</v>
      </c>
      <c r="T15" s="65">
        <f t="shared" si="1"/>
        <v>1.3057012192599068E-2</v>
      </c>
      <c r="U15" s="65">
        <f t="shared" si="1"/>
        <v>1.208927069514561E-2</v>
      </c>
      <c r="V15" s="65">
        <f t="shared" si="1"/>
        <v>1.2027121943344522E-2</v>
      </c>
      <c r="Y15" s="67"/>
    </row>
    <row r="16" spans="2:25" x14ac:dyDescent="0.2">
      <c r="B16" s="19" t="s">
        <v>45</v>
      </c>
      <c r="C16" s="33">
        <v>0</v>
      </c>
      <c r="D16" s="33">
        <v>3.19</v>
      </c>
      <c r="E16" s="33">
        <v>3.51</v>
      </c>
      <c r="F16" s="33">
        <v>19.5</v>
      </c>
      <c r="G16" s="33">
        <v>5451.4927669999997</v>
      </c>
      <c r="H16" s="33">
        <v>3691.9021149999999</v>
      </c>
      <c r="I16" s="33">
        <v>5919.8051940000005</v>
      </c>
      <c r="J16" s="33">
        <v>5555.669363</v>
      </c>
      <c r="K16" s="33">
        <v>2117.9591220000002</v>
      </c>
      <c r="L16" s="33"/>
      <c r="M16" s="19" t="str">
        <f t="shared" si="0"/>
        <v xml:space="preserve">Alphabétisation </v>
      </c>
      <c r="N16" s="61">
        <f t="shared" si="1"/>
        <v>0</v>
      </c>
      <c r="O16" s="61">
        <f t="shared" si="1"/>
        <v>9.503481354182437E-6</v>
      </c>
      <c r="P16" s="61">
        <f t="shared" si="1"/>
        <v>6.8491093049762115E-6</v>
      </c>
      <c r="Q16" s="61">
        <f t="shared" si="1"/>
        <v>3.116062898685861E-5</v>
      </c>
      <c r="R16" s="61">
        <f t="shared" si="1"/>
        <v>5.8958602872481343E-3</v>
      </c>
      <c r="S16" s="61">
        <f t="shared" si="1"/>
        <v>3.7689780597281067E-3</v>
      </c>
      <c r="T16" s="61">
        <f t="shared" si="1"/>
        <v>6.3205869943448361E-3</v>
      </c>
      <c r="U16" s="61">
        <f t="shared" si="1"/>
        <v>4.5874927876504296E-3</v>
      </c>
      <c r="V16" s="61">
        <f>K16/K$18</f>
        <v>1.5389774653727401E-3</v>
      </c>
    </row>
    <row r="17" spans="2:22" x14ac:dyDescent="0.2">
      <c r="B17" s="19" t="s">
        <v>46</v>
      </c>
      <c r="C17" s="33">
        <v>20.260000000000002</v>
      </c>
      <c r="D17" s="33">
        <v>0</v>
      </c>
      <c r="E17" s="33">
        <v>0</v>
      </c>
      <c r="F17" s="33">
        <v>6.6</v>
      </c>
      <c r="G17" s="33">
        <v>10.255000000000001</v>
      </c>
      <c r="H17" s="33">
        <v>7.0279999999999996</v>
      </c>
      <c r="I17" s="33">
        <v>26.135999999999999</v>
      </c>
      <c r="J17" s="33">
        <v>75.194999999999993</v>
      </c>
      <c r="K17" s="33">
        <v>31.136500000000002</v>
      </c>
      <c r="L17" s="33"/>
      <c r="M17" s="19" t="str">
        <f t="shared" si="0"/>
        <v>Non formel (NAFA)</v>
      </c>
      <c r="N17" s="61">
        <f t="shared" si="1"/>
        <v>8.6226344992332388E-5</v>
      </c>
      <c r="O17" s="61">
        <f t="shared" si="1"/>
        <v>0</v>
      </c>
      <c r="P17" s="61">
        <f t="shared" si="1"/>
        <v>0</v>
      </c>
      <c r="Q17" s="61">
        <f t="shared" si="1"/>
        <v>1.0546674426321375E-5</v>
      </c>
      <c r="R17" s="61">
        <f t="shared" si="1"/>
        <v>1.1090915796812544E-5</v>
      </c>
      <c r="S17" s="61">
        <f t="shared" si="1"/>
        <v>7.1747237544972487E-6</v>
      </c>
      <c r="T17" s="61">
        <f t="shared" si="1"/>
        <v>2.7905455715270724E-5</v>
      </c>
      <c r="U17" s="61">
        <f t="shared" si="1"/>
        <v>6.2090901676895566E-5</v>
      </c>
      <c r="V17" s="61">
        <f>K17/K$18</f>
        <v>2.2624785980443641E-5</v>
      </c>
    </row>
    <row r="18" spans="2:22" s="55" customFormat="1" ht="17.25" customHeight="1" x14ac:dyDescent="0.25">
      <c r="B18" s="68" t="s">
        <v>48</v>
      </c>
      <c r="C18" s="69">
        <f t="shared" ref="C18:F18" si="4">SUM(C6:C11)+C16+C17</f>
        <v>234962.99190000002</v>
      </c>
      <c r="D18" s="69">
        <f t="shared" si="4"/>
        <v>335666.46591000003</v>
      </c>
      <c r="E18" s="69">
        <f t="shared" si="4"/>
        <v>512475.39551599999</v>
      </c>
      <c r="F18" s="69">
        <f t="shared" si="4"/>
        <v>625789.67864299996</v>
      </c>
      <c r="G18" s="69">
        <f>SUM(G6:G11)+G16+G17</f>
        <v>924630.58848099993</v>
      </c>
      <c r="H18" s="69">
        <f t="shared" ref="H18" si="5">SUM(H6:H11)+H16+H17</f>
        <v>979549.90888599993</v>
      </c>
      <c r="I18" s="69">
        <f t="shared" ref="I18" si="6">SUM(I6:I11)+I16+I17</f>
        <v>936591.04752399994</v>
      </c>
      <c r="J18" s="69">
        <f>SUM(J6:J11)+J16+J17</f>
        <v>1211046.9967289998</v>
      </c>
      <c r="K18" s="69">
        <f t="shared" ref="K18" si="7">SUM(K6:K11)+K16+K17</f>
        <v>1376211.9132049999</v>
      </c>
      <c r="L18" s="69"/>
      <c r="M18" s="68" t="str">
        <f t="shared" si="0"/>
        <v>Ensemble</v>
      </c>
      <c r="N18" s="70">
        <f t="shared" si="1"/>
        <v>1</v>
      </c>
      <c r="O18" s="70">
        <f t="shared" si="1"/>
        <v>1</v>
      </c>
      <c r="P18" s="70">
        <f t="shared" si="1"/>
        <v>1</v>
      </c>
      <c r="Q18" s="70">
        <f t="shared" si="1"/>
        <v>1</v>
      </c>
      <c r="R18" s="70">
        <f t="shared" si="1"/>
        <v>1</v>
      </c>
      <c r="S18" s="70">
        <f t="shared" si="1"/>
        <v>1</v>
      </c>
      <c r="T18" s="70">
        <f t="shared" si="1"/>
        <v>1</v>
      </c>
      <c r="U18" s="70">
        <f t="shared" si="1"/>
        <v>1</v>
      </c>
      <c r="V18" s="70">
        <f t="shared" si="1"/>
        <v>1</v>
      </c>
    </row>
    <row r="19" spans="2:22" x14ac:dyDescent="0.2">
      <c r="M19" s="19">
        <f t="shared" si="0"/>
        <v>0</v>
      </c>
    </row>
    <row r="20" spans="2:22" x14ac:dyDescent="0.2">
      <c r="B20" s="57" t="s">
        <v>57</v>
      </c>
      <c r="C20" s="22">
        <v>2006</v>
      </c>
      <c r="D20" s="22">
        <v>2007</v>
      </c>
      <c r="E20" s="22">
        <v>2008</v>
      </c>
      <c r="F20" s="22">
        <v>2009</v>
      </c>
      <c r="G20" s="22">
        <v>2010</v>
      </c>
      <c r="H20" s="22">
        <v>2011</v>
      </c>
      <c r="I20" s="22">
        <v>2012</v>
      </c>
      <c r="J20" s="22">
        <v>2013</v>
      </c>
      <c r="K20" s="22">
        <v>2014</v>
      </c>
      <c r="L20" s="71"/>
      <c r="M20" s="57" t="str">
        <f t="shared" si="0"/>
        <v>Dépenses d'investissement</v>
      </c>
      <c r="N20" s="23">
        <v>2006</v>
      </c>
      <c r="O20" s="23">
        <v>2007</v>
      </c>
      <c r="P20" s="23">
        <v>2008</v>
      </c>
      <c r="Q20" s="23">
        <v>2009</v>
      </c>
      <c r="R20" s="23">
        <v>2010</v>
      </c>
      <c r="S20" s="23">
        <v>2011</v>
      </c>
      <c r="T20" s="23">
        <v>2012</v>
      </c>
      <c r="U20" s="23">
        <v>2013</v>
      </c>
      <c r="V20" s="23">
        <v>2014</v>
      </c>
    </row>
    <row r="21" spans="2:22" x14ac:dyDescent="0.2">
      <c r="B21" s="19" t="s">
        <v>14</v>
      </c>
      <c r="C21" s="33">
        <v>0</v>
      </c>
      <c r="D21" s="33">
        <v>0</v>
      </c>
      <c r="E21" s="33">
        <v>0</v>
      </c>
      <c r="F21" s="33">
        <v>0</v>
      </c>
      <c r="G21" s="33">
        <v>238</v>
      </c>
      <c r="H21" s="33">
        <v>113</v>
      </c>
      <c r="I21" s="33">
        <v>86.86</v>
      </c>
      <c r="J21" s="33">
        <v>92.84</v>
      </c>
      <c r="K21" s="33">
        <v>1218.6100240000001</v>
      </c>
      <c r="L21" s="33"/>
      <c r="M21" s="19" t="str">
        <f t="shared" si="0"/>
        <v>Préscolaire</v>
      </c>
      <c r="N21" s="61">
        <f t="shared" ref="N21:V29" si="8">C21/C$29</f>
        <v>0</v>
      </c>
      <c r="O21" s="61">
        <f t="shared" si="8"/>
        <v>0</v>
      </c>
      <c r="P21" s="61">
        <f t="shared" si="8"/>
        <v>0</v>
      </c>
      <c r="Q21" s="61">
        <f t="shared" si="8"/>
        <v>0</v>
      </c>
      <c r="R21" s="61">
        <f t="shared" si="8"/>
        <v>1.9521956417536824E-3</v>
      </c>
      <c r="S21" s="61">
        <f t="shared" si="8"/>
        <v>3.4712785365285043E-3</v>
      </c>
      <c r="T21" s="61">
        <f t="shared" si="8"/>
        <v>2.0821267459080156E-3</v>
      </c>
      <c r="U21" s="61">
        <f t="shared" si="8"/>
        <v>1.0638639217819903E-3</v>
      </c>
      <c r="V21" s="61">
        <f>K21/K$29</f>
        <v>8.1847705567987001E-3</v>
      </c>
    </row>
    <row r="22" spans="2:22" x14ac:dyDescent="0.2">
      <c r="B22" s="19" t="s">
        <v>40</v>
      </c>
      <c r="C22" s="33">
        <v>13400.104226671176</v>
      </c>
      <c r="D22" s="33">
        <v>10551.633434955895</v>
      </c>
      <c r="E22" s="33">
        <v>12043.120635700558</v>
      </c>
      <c r="F22" s="33">
        <v>12395.314413875611</v>
      </c>
      <c r="G22" s="33">
        <v>31467.328875970241</v>
      </c>
      <c r="H22" s="33">
        <v>11023.852928136312</v>
      </c>
      <c r="I22" s="33">
        <v>17511.41039587585</v>
      </c>
      <c r="J22" s="33">
        <v>35726.881542786105</v>
      </c>
      <c r="K22" s="33">
        <v>34260.454876285032</v>
      </c>
      <c r="L22" s="33"/>
      <c r="M22" s="19" t="str">
        <f t="shared" si="0"/>
        <v xml:space="preserve">Primaire </v>
      </c>
      <c r="N22" s="61">
        <f t="shared" si="8"/>
        <v>0.48960684664463727</v>
      </c>
      <c r="O22" s="61">
        <f t="shared" si="8"/>
        <v>0.4005487045608222</v>
      </c>
      <c r="P22" s="61">
        <f t="shared" si="8"/>
        <v>0.58196211892644112</v>
      </c>
      <c r="Q22" s="61">
        <f t="shared" si="8"/>
        <v>0.36298565974907054</v>
      </c>
      <c r="R22" s="61">
        <f t="shared" si="8"/>
        <v>0.25811084995503741</v>
      </c>
      <c r="S22" s="61">
        <f t="shared" si="8"/>
        <v>0.33864481468395119</v>
      </c>
      <c r="T22" s="61">
        <f t="shared" si="8"/>
        <v>0.41976716490703175</v>
      </c>
      <c r="U22" s="61">
        <f t="shared" si="8"/>
        <v>0.40939832304124329</v>
      </c>
      <c r="V22" s="61">
        <f t="shared" si="8"/>
        <v>0.23010967972634055</v>
      </c>
    </row>
    <row r="23" spans="2:22" x14ac:dyDescent="0.2">
      <c r="B23" s="19" t="s">
        <v>41</v>
      </c>
      <c r="C23" s="33">
        <v>78.483541122008106</v>
      </c>
      <c r="D23" s="33">
        <v>500.27866633554993</v>
      </c>
      <c r="E23" s="33">
        <v>291.56649670971262</v>
      </c>
      <c r="F23" s="33">
        <v>699.53940917399461</v>
      </c>
      <c r="G23" s="33">
        <v>20121.762691452899</v>
      </c>
      <c r="H23" s="33">
        <v>128.83017618120323</v>
      </c>
      <c r="I23" s="33">
        <v>5653.1386496338782</v>
      </c>
      <c r="J23" s="33">
        <v>11988.038089166115</v>
      </c>
      <c r="K23" s="33">
        <v>8292.7323045112244</v>
      </c>
      <c r="L23" s="33"/>
      <c r="M23" s="19" t="str">
        <f t="shared" si="0"/>
        <v>Secondaire général 1</v>
      </c>
      <c r="N23" s="61">
        <f t="shared" si="8"/>
        <v>2.8675955374861161E-3</v>
      </c>
      <c r="O23" s="61">
        <f t="shared" si="8"/>
        <v>1.8990990632433577E-2</v>
      </c>
      <c r="P23" s="61">
        <f t="shared" si="8"/>
        <v>1.4089425935844502E-2</v>
      </c>
      <c r="Q23" s="61">
        <f t="shared" si="8"/>
        <v>2.0485383870154212E-2</v>
      </c>
      <c r="R23" s="61">
        <f t="shared" si="8"/>
        <v>0.16504881273384955</v>
      </c>
      <c r="S23" s="61">
        <f t="shared" si="8"/>
        <v>3.9575701365928894E-3</v>
      </c>
      <c r="T23" s="61">
        <f t="shared" si="8"/>
        <v>0.13551175662824108</v>
      </c>
      <c r="U23" s="61">
        <f t="shared" si="8"/>
        <v>0.13737226643701142</v>
      </c>
      <c r="V23" s="61">
        <f t="shared" si="8"/>
        <v>5.5697975451231722E-2</v>
      </c>
    </row>
    <row r="24" spans="2:22" x14ac:dyDescent="0.2">
      <c r="B24" s="19" t="s">
        <v>42</v>
      </c>
      <c r="C24" s="33">
        <v>32.883184206815642</v>
      </c>
      <c r="D24" s="33">
        <v>209.60771270855508</v>
      </c>
      <c r="E24" s="33">
        <v>122.16108858973045</v>
      </c>
      <c r="F24" s="33">
        <v>293.09435995039456</v>
      </c>
      <c r="G24" s="33">
        <v>8430.6546275768542</v>
      </c>
      <c r="H24" s="33">
        <v>53.977513682484371</v>
      </c>
      <c r="I24" s="33">
        <v>2368.5628464902716</v>
      </c>
      <c r="J24" s="33">
        <v>2952.8109570477827</v>
      </c>
      <c r="K24" s="33">
        <v>2980.7541682037509</v>
      </c>
      <c r="L24" s="33"/>
      <c r="M24" s="19" t="str">
        <f t="shared" si="0"/>
        <v>Secondaire général 2</v>
      </c>
      <c r="N24" s="61">
        <f t="shared" si="8"/>
        <v>1.2014706643168572E-3</v>
      </c>
      <c r="O24" s="61">
        <f t="shared" si="8"/>
        <v>7.9568815869994897E-3</v>
      </c>
      <c r="P24" s="61">
        <f t="shared" si="8"/>
        <v>5.9032146331983231E-3</v>
      </c>
      <c r="Q24" s="61">
        <f t="shared" si="8"/>
        <v>8.5830053246758378E-3</v>
      </c>
      <c r="R24" s="61">
        <f t="shared" si="8"/>
        <v>6.9152467315487604E-2</v>
      </c>
      <c r="S24" s="61">
        <f t="shared" si="8"/>
        <v>1.6581503070901033E-3</v>
      </c>
      <c r="T24" s="61">
        <f t="shared" si="8"/>
        <v>5.6776975040771539E-2</v>
      </c>
      <c r="U24" s="61">
        <f t="shared" si="8"/>
        <v>3.3836590317165939E-2</v>
      </c>
      <c r="V24" s="61">
        <f t="shared" si="8"/>
        <v>2.0020177474733343E-2</v>
      </c>
    </row>
    <row r="25" spans="2:22" x14ac:dyDescent="0.2">
      <c r="B25" s="19" t="s">
        <v>43</v>
      </c>
      <c r="C25" s="33">
        <v>1170.2549980000001</v>
      </c>
      <c r="D25" s="33">
        <v>63.8</v>
      </c>
      <c r="E25" s="33">
        <v>59.907646999999997</v>
      </c>
      <c r="F25" s="33">
        <v>1315.35</v>
      </c>
      <c r="G25" s="33">
        <v>552.94399999999996</v>
      </c>
      <c r="H25" s="33">
        <v>612.29999999999995</v>
      </c>
      <c r="I25" s="33">
        <v>226.60720000000001</v>
      </c>
      <c r="J25" s="33">
        <v>3633.5078280000002</v>
      </c>
      <c r="K25" s="33">
        <v>22980.446072999999</v>
      </c>
      <c r="L25" s="33"/>
      <c r="M25" s="19" t="str">
        <f t="shared" si="0"/>
        <v>EFTP (y c les ENI)</v>
      </c>
      <c r="N25" s="61">
        <f t="shared" si="8"/>
        <v>4.2758239014327508E-2</v>
      </c>
      <c r="O25" s="61">
        <f t="shared" si="8"/>
        <v>2.4219006003677831E-3</v>
      </c>
      <c r="P25" s="61">
        <f t="shared" si="8"/>
        <v>2.8949291668362654E-3</v>
      </c>
      <c r="Q25" s="61">
        <f t="shared" si="8"/>
        <v>3.851884442854208E-2</v>
      </c>
      <c r="R25" s="61">
        <f t="shared" si="8"/>
        <v>4.5355246509825552E-3</v>
      </c>
      <c r="S25" s="61">
        <f t="shared" si="8"/>
        <v>1.8809414583331002E-2</v>
      </c>
      <c r="T25" s="61">
        <f t="shared" si="8"/>
        <v>5.4320160250440576E-3</v>
      </c>
      <c r="U25" s="61">
        <f t="shared" si="8"/>
        <v>4.1636771733322288E-2</v>
      </c>
      <c r="V25" s="61">
        <f t="shared" si="8"/>
        <v>0.15434771969378672</v>
      </c>
    </row>
    <row r="26" spans="2:22" x14ac:dyDescent="0.2">
      <c r="B26" s="19" t="s">
        <v>28</v>
      </c>
      <c r="C26" s="33">
        <v>12687.385242999999</v>
      </c>
      <c r="D26" s="33">
        <v>15017.627535</v>
      </c>
      <c r="E26" s="33">
        <v>8177.238198</v>
      </c>
      <c r="F26" s="33">
        <v>19444.922500000001</v>
      </c>
      <c r="G26" s="33">
        <v>58254.687822</v>
      </c>
      <c r="H26" s="33">
        <v>19894.136642999998</v>
      </c>
      <c r="I26" s="33">
        <v>14199.735831</v>
      </c>
      <c r="J26" s="33">
        <v>31909.825498999999</v>
      </c>
      <c r="K26" s="33">
        <v>79154.502275999999</v>
      </c>
      <c r="L26" s="33"/>
      <c r="M26" s="19" t="str">
        <f t="shared" si="0"/>
        <v>Supérieur</v>
      </c>
      <c r="N26" s="61">
        <f t="shared" si="8"/>
        <v>0.46356584813923229</v>
      </c>
      <c r="O26" s="61">
        <f t="shared" si="8"/>
        <v>0.57008152261937695</v>
      </c>
      <c r="P26" s="61">
        <f t="shared" si="8"/>
        <v>0.39515031133767992</v>
      </c>
      <c r="Q26" s="61">
        <f t="shared" si="8"/>
        <v>0.56942710662755736</v>
      </c>
      <c r="R26" s="61">
        <f t="shared" si="8"/>
        <v>0.47783423394046098</v>
      </c>
      <c r="S26" s="61">
        <f t="shared" si="8"/>
        <v>0.61113353567797457</v>
      </c>
      <c r="T26" s="61">
        <f t="shared" si="8"/>
        <v>0.34038279712817732</v>
      </c>
      <c r="U26" s="61">
        <f t="shared" si="8"/>
        <v>0.36565825181759037</v>
      </c>
      <c r="V26" s="61">
        <f t="shared" si="8"/>
        <v>0.53163967709710913</v>
      </c>
    </row>
    <row r="27" spans="2:22" x14ac:dyDescent="0.2">
      <c r="B27" s="19" t="s">
        <v>45</v>
      </c>
      <c r="C27" s="33">
        <v>0</v>
      </c>
      <c r="D27" s="33">
        <v>0</v>
      </c>
      <c r="E27" s="33">
        <v>0</v>
      </c>
      <c r="F27" s="33">
        <v>0</v>
      </c>
      <c r="G27" s="33">
        <v>2848.6325000000002</v>
      </c>
      <c r="H27" s="33">
        <v>726.75</v>
      </c>
      <c r="I27" s="33">
        <v>1670.6459540000001</v>
      </c>
      <c r="J27" s="33">
        <v>962.89599999999996</v>
      </c>
      <c r="K27" s="33">
        <v>0</v>
      </c>
      <c r="L27" s="33"/>
      <c r="M27" s="19" t="str">
        <f t="shared" si="0"/>
        <v xml:space="preserve">Alphabétisation </v>
      </c>
      <c r="N27" s="61">
        <f t="shared" si="8"/>
        <v>0</v>
      </c>
      <c r="O27" s="61">
        <f t="shared" si="8"/>
        <v>0</v>
      </c>
      <c r="P27" s="61">
        <f t="shared" si="8"/>
        <v>0</v>
      </c>
      <c r="Q27" s="61">
        <f t="shared" si="8"/>
        <v>0</v>
      </c>
      <c r="R27" s="61">
        <f t="shared" si="8"/>
        <v>2.3365915762428139E-2</v>
      </c>
      <c r="S27" s="61">
        <f t="shared" si="8"/>
        <v>2.2325236074531775E-2</v>
      </c>
      <c r="T27" s="61">
        <f t="shared" si="8"/>
        <v>4.0047163524826297E-2</v>
      </c>
      <c r="U27" s="61">
        <f t="shared" si="8"/>
        <v>1.1033932731884868E-2</v>
      </c>
      <c r="V27" s="61">
        <f t="shared" si="8"/>
        <v>0</v>
      </c>
    </row>
    <row r="28" spans="2:22" x14ac:dyDescent="0.2">
      <c r="B28" s="19" t="s">
        <v>46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/>
      <c r="M28" s="19" t="str">
        <f t="shared" si="0"/>
        <v>Non formel (NAFA)</v>
      </c>
      <c r="N28" s="61">
        <f t="shared" si="8"/>
        <v>0</v>
      </c>
      <c r="O28" s="61">
        <f t="shared" si="8"/>
        <v>0</v>
      </c>
      <c r="P28" s="61">
        <f t="shared" si="8"/>
        <v>0</v>
      </c>
      <c r="Q28" s="61">
        <f t="shared" si="8"/>
        <v>0</v>
      </c>
      <c r="R28" s="61">
        <f t="shared" si="8"/>
        <v>0</v>
      </c>
      <c r="S28" s="61">
        <f t="shared" si="8"/>
        <v>0</v>
      </c>
      <c r="T28" s="61">
        <f t="shared" si="8"/>
        <v>0</v>
      </c>
      <c r="U28" s="61">
        <f t="shared" si="8"/>
        <v>0</v>
      </c>
      <c r="V28" s="61">
        <f t="shared" si="8"/>
        <v>0</v>
      </c>
    </row>
    <row r="29" spans="2:22" s="55" customFormat="1" ht="17.25" customHeight="1" x14ac:dyDescent="0.25">
      <c r="B29" s="68" t="s">
        <v>48</v>
      </c>
      <c r="C29" s="69">
        <f t="shared" ref="C29:J29" si="9">SUM(C21:C28)</f>
        <v>27369.111192999997</v>
      </c>
      <c r="D29" s="69">
        <f t="shared" si="9"/>
        <v>26342.947348999998</v>
      </c>
      <c r="E29" s="69">
        <f t="shared" si="9"/>
        <v>20693.994065999999</v>
      </c>
      <c r="F29" s="69">
        <f t="shared" si="9"/>
        <v>34148.220683</v>
      </c>
      <c r="G29" s="69">
        <f t="shared" si="9"/>
        <v>121914.010517</v>
      </c>
      <c r="H29" s="69">
        <f t="shared" si="9"/>
        <v>32552.847260999995</v>
      </c>
      <c r="I29" s="69">
        <f t="shared" si="9"/>
        <v>41716.960876999998</v>
      </c>
      <c r="J29" s="69">
        <f t="shared" si="9"/>
        <v>87266.799915999989</v>
      </c>
      <c r="K29" s="69">
        <f>SUM(K21:K28)</f>
        <v>148887.49972199998</v>
      </c>
      <c r="L29" s="69"/>
      <c r="M29" s="68" t="str">
        <f t="shared" si="0"/>
        <v>Ensemble</v>
      </c>
      <c r="N29" s="70">
        <f t="shared" si="8"/>
        <v>1</v>
      </c>
      <c r="O29" s="70">
        <f t="shared" si="8"/>
        <v>1</v>
      </c>
      <c r="P29" s="70">
        <f t="shared" si="8"/>
        <v>1</v>
      </c>
      <c r="Q29" s="70">
        <f t="shared" si="8"/>
        <v>1</v>
      </c>
      <c r="R29" s="70">
        <f t="shared" si="8"/>
        <v>1</v>
      </c>
      <c r="S29" s="70">
        <f t="shared" si="8"/>
        <v>1</v>
      </c>
      <c r="T29" s="70">
        <f t="shared" si="8"/>
        <v>1</v>
      </c>
      <c r="U29" s="70">
        <f t="shared" si="8"/>
        <v>1</v>
      </c>
      <c r="V29" s="70">
        <f>K29/K$29</f>
        <v>1</v>
      </c>
    </row>
    <row r="30" spans="2:22" x14ac:dyDescent="0.2">
      <c r="M30" s="19">
        <f t="shared" si="0"/>
        <v>0</v>
      </c>
    </row>
    <row r="31" spans="2:22" x14ac:dyDescent="0.2">
      <c r="B31" s="57" t="s">
        <v>48</v>
      </c>
      <c r="C31" s="22">
        <v>2006</v>
      </c>
      <c r="D31" s="22">
        <v>2007</v>
      </c>
      <c r="E31" s="22">
        <v>2008</v>
      </c>
      <c r="F31" s="22">
        <v>2009</v>
      </c>
      <c r="G31" s="22">
        <v>2010</v>
      </c>
      <c r="H31" s="22">
        <v>2011</v>
      </c>
      <c r="I31" s="22">
        <v>2012</v>
      </c>
      <c r="J31" s="22">
        <v>2013</v>
      </c>
      <c r="K31" s="22">
        <v>2014</v>
      </c>
      <c r="L31" s="71"/>
      <c r="M31" s="57" t="str">
        <f t="shared" si="0"/>
        <v>Ensemble</v>
      </c>
      <c r="N31" s="23">
        <v>2006</v>
      </c>
      <c r="O31" s="23">
        <v>2007</v>
      </c>
      <c r="P31" s="23">
        <v>2008</v>
      </c>
      <c r="Q31" s="23">
        <v>2009</v>
      </c>
      <c r="R31" s="23">
        <v>2010</v>
      </c>
      <c r="S31" s="23">
        <v>2011</v>
      </c>
      <c r="T31" s="23">
        <v>2012</v>
      </c>
      <c r="U31" s="23">
        <v>2013</v>
      </c>
      <c r="V31" s="23">
        <v>2014</v>
      </c>
    </row>
    <row r="32" spans="2:22" x14ac:dyDescent="0.2">
      <c r="B32" s="19" t="s">
        <v>14</v>
      </c>
      <c r="C32" s="33">
        <f t="shared" ref="C32:K36" si="10">C6+C21</f>
        <v>37.994999999999997</v>
      </c>
      <c r="D32" s="33">
        <f t="shared" si="10"/>
        <v>58.89</v>
      </c>
      <c r="E32" s="33">
        <f t="shared" si="10"/>
        <v>156.41994</v>
      </c>
      <c r="F32" s="33">
        <f t="shared" si="10"/>
        <v>0</v>
      </c>
      <c r="G32" s="33">
        <f t="shared" si="10"/>
        <v>481.23249999999996</v>
      </c>
      <c r="H32" s="33">
        <f t="shared" si="10"/>
        <v>340.20400000000001</v>
      </c>
      <c r="I32" s="33">
        <f t="shared" si="10"/>
        <v>318.19600000000003</v>
      </c>
      <c r="J32" s="33">
        <f t="shared" si="10"/>
        <v>389.13</v>
      </c>
      <c r="K32" s="33">
        <f t="shared" si="10"/>
        <v>1405.1100240000001</v>
      </c>
      <c r="L32" s="33"/>
      <c r="M32" s="19" t="str">
        <f t="shared" si="0"/>
        <v>Préscolaire</v>
      </c>
      <c r="N32" s="61">
        <f t="shared" ref="N32:V40" si="11">C32/C$40</f>
        <v>1.4483549497764021E-4</v>
      </c>
      <c r="O32" s="61">
        <f t="shared" si="11"/>
        <v>1.6267532788675603E-4</v>
      </c>
      <c r="P32" s="61">
        <f t="shared" si="11"/>
        <v>2.9337757016139248E-4</v>
      </c>
      <c r="Q32" s="61">
        <f t="shared" si="11"/>
        <v>0</v>
      </c>
      <c r="R32" s="61">
        <f t="shared" si="11"/>
        <v>4.5982990162172691E-4</v>
      </c>
      <c r="S32" s="61">
        <f t="shared" si="11"/>
        <v>3.3613583001703443E-4</v>
      </c>
      <c r="T32" s="61">
        <f t="shared" si="11"/>
        <v>3.2525134954182472E-4</v>
      </c>
      <c r="U32" s="61">
        <f t="shared" si="11"/>
        <v>2.9971952928911264E-4</v>
      </c>
      <c r="V32" s="61">
        <f>K32/K$40</f>
        <v>9.2132356231341419E-4</v>
      </c>
    </row>
    <row r="33" spans="2:22" x14ac:dyDescent="0.2">
      <c r="B33" s="19" t="s">
        <v>40</v>
      </c>
      <c r="C33" s="33">
        <f t="shared" si="10"/>
        <v>127677.50833068736</v>
      </c>
      <c r="D33" s="33">
        <f t="shared" si="10"/>
        <v>160054.72623021761</v>
      </c>
      <c r="E33" s="33">
        <f t="shared" si="10"/>
        <v>265740.5070949209</v>
      </c>
      <c r="F33" s="33">
        <f t="shared" si="10"/>
        <v>299834.14031900669</v>
      </c>
      <c r="G33" s="33">
        <f t="shared" si="10"/>
        <v>437231.98817264696</v>
      </c>
      <c r="H33" s="33">
        <f t="shared" si="10"/>
        <v>407731.37669506663</v>
      </c>
      <c r="I33" s="33">
        <f t="shared" si="10"/>
        <v>432608.18307431915</v>
      </c>
      <c r="J33" s="33">
        <f t="shared" si="10"/>
        <v>542092.48932821746</v>
      </c>
      <c r="K33" s="33">
        <f t="shared" si="10"/>
        <v>580400.20362943341</v>
      </c>
      <c r="L33" s="33"/>
      <c r="M33" s="19" t="str">
        <f t="shared" si="0"/>
        <v xml:space="preserve">Primaire </v>
      </c>
      <c r="N33" s="61">
        <f t="shared" si="11"/>
        <v>0.48670180593727824</v>
      </c>
      <c r="O33" s="61">
        <f t="shared" si="11"/>
        <v>0.44212863082570253</v>
      </c>
      <c r="P33" s="61">
        <f t="shared" si="11"/>
        <v>0.49841666136020879</v>
      </c>
      <c r="Q33" s="61">
        <f t="shared" si="11"/>
        <v>0.45433690143455885</v>
      </c>
      <c r="R33" s="61">
        <f t="shared" si="11"/>
        <v>0.4177862927115279</v>
      </c>
      <c r="S33" s="61">
        <f t="shared" si="11"/>
        <v>0.40285571224731148</v>
      </c>
      <c r="T33" s="61">
        <f t="shared" si="11"/>
        <v>0.44220039022413565</v>
      </c>
      <c r="U33" s="61">
        <f t="shared" si="11"/>
        <v>0.41753579968806481</v>
      </c>
      <c r="V33" s="61">
        <f t="shared" si="11"/>
        <v>0.38056548885263702</v>
      </c>
    </row>
    <row r="34" spans="2:22" x14ac:dyDescent="0.2">
      <c r="B34" s="19" t="s">
        <v>41</v>
      </c>
      <c r="C34" s="33">
        <f t="shared" si="10"/>
        <v>26279.789089507336</v>
      </c>
      <c r="D34" s="33">
        <f t="shared" si="10"/>
        <v>35285.345751239161</v>
      </c>
      <c r="E34" s="33">
        <f t="shared" si="10"/>
        <v>62367.912849021937</v>
      </c>
      <c r="F34" s="33">
        <f t="shared" si="10"/>
        <v>63596.350253904639</v>
      </c>
      <c r="G34" s="33">
        <f t="shared" si="10"/>
        <v>114587.10626915449</v>
      </c>
      <c r="H34" s="33">
        <f t="shared" si="10"/>
        <v>92409.782723511162</v>
      </c>
      <c r="I34" s="33">
        <f t="shared" si="10"/>
        <v>116203.17307038989</v>
      </c>
      <c r="J34" s="33">
        <f t="shared" si="10"/>
        <v>153369.76039816072</v>
      </c>
      <c r="K34" s="33">
        <f t="shared" si="10"/>
        <v>169278.0332210362</v>
      </c>
      <c r="L34" s="33"/>
      <c r="M34" s="19" t="str">
        <f t="shared" si="0"/>
        <v>Secondaire général 1</v>
      </c>
      <c r="N34" s="61">
        <f t="shared" si="11"/>
        <v>0.10017755653867046</v>
      </c>
      <c r="O34" s="61">
        <f t="shared" si="11"/>
        <v>9.7470796224832471E-2</v>
      </c>
      <c r="P34" s="61">
        <f t="shared" si="11"/>
        <v>0.11697579431166862</v>
      </c>
      <c r="Q34" s="61">
        <f t="shared" si="11"/>
        <v>9.6367173818712501E-2</v>
      </c>
      <c r="R34" s="61">
        <f t="shared" si="11"/>
        <v>0.10949089640218332</v>
      </c>
      <c r="S34" s="61">
        <f t="shared" si="11"/>
        <v>9.1304743675739361E-2</v>
      </c>
      <c r="T34" s="61">
        <f t="shared" si="11"/>
        <v>0.11877974224121778</v>
      </c>
      <c r="U34" s="61">
        <f t="shared" si="11"/>
        <v>0.11812996272125181</v>
      </c>
      <c r="V34" s="61">
        <f t="shared" si="11"/>
        <v>0.11099475338211204</v>
      </c>
    </row>
    <row r="35" spans="2:22" x14ac:dyDescent="0.2">
      <c r="B35" s="19" t="s">
        <v>42</v>
      </c>
      <c r="C35" s="33">
        <f t="shared" si="10"/>
        <v>11010.756308805328</v>
      </c>
      <c r="D35" s="33">
        <f t="shared" si="10"/>
        <v>14783.92166754324</v>
      </c>
      <c r="E35" s="33">
        <f t="shared" si="10"/>
        <v>26131.027442057108</v>
      </c>
      <c r="F35" s="33">
        <f t="shared" si="10"/>
        <v>26645.720496088703</v>
      </c>
      <c r="G35" s="33">
        <f t="shared" si="10"/>
        <v>48009.925002198434</v>
      </c>
      <c r="H35" s="33">
        <f t="shared" si="10"/>
        <v>38718.027555422253</v>
      </c>
      <c r="I35" s="33">
        <f t="shared" si="10"/>
        <v>48687.027762290905</v>
      </c>
      <c r="J35" s="33">
        <f t="shared" si="10"/>
        <v>62189.1954486217</v>
      </c>
      <c r="K35" s="33">
        <f t="shared" si="10"/>
        <v>70430.683528530353</v>
      </c>
      <c r="L35" s="33"/>
      <c r="M35" s="19" t="str">
        <f t="shared" si="0"/>
        <v>Secondaire général 2</v>
      </c>
      <c r="N35" s="61">
        <f t="shared" si="11"/>
        <v>4.1972584289090523E-2</v>
      </c>
      <c r="O35" s="61">
        <f t="shared" si="11"/>
        <v>4.0838500674472977E-2</v>
      </c>
      <c r="P35" s="61">
        <f t="shared" si="11"/>
        <v>4.9010742088069985E-2</v>
      </c>
      <c r="Q35" s="61">
        <f t="shared" si="11"/>
        <v>4.0376102847407606E-2</v>
      </c>
      <c r="R35" s="61">
        <f t="shared" si="11"/>
        <v>4.587470524253328E-2</v>
      </c>
      <c r="S35" s="61">
        <f t="shared" si="11"/>
        <v>3.8255036181127411E-2</v>
      </c>
      <c r="T35" s="61">
        <f t="shared" si="11"/>
        <v>4.9766563642740333E-2</v>
      </c>
      <c r="U35" s="61">
        <f t="shared" si="11"/>
        <v>4.7899972725643156E-2</v>
      </c>
      <c r="V35" s="61">
        <f t="shared" si="11"/>
        <v>4.6181044285735079E-2</v>
      </c>
    </row>
    <row r="36" spans="2:22" x14ac:dyDescent="0.2">
      <c r="B36" s="19" t="s">
        <v>43</v>
      </c>
      <c r="C36" s="33">
        <f t="shared" si="10"/>
        <v>13433.758555</v>
      </c>
      <c r="D36" s="33">
        <f t="shared" si="10"/>
        <v>28141.431712999998</v>
      </c>
      <c r="E36" s="33">
        <f t="shared" si="10"/>
        <v>19188.575063</v>
      </c>
      <c r="F36" s="33">
        <f t="shared" si="10"/>
        <v>18406.701157</v>
      </c>
      <c r="G36" s="33">
        <f t="shared" si="10"/>
        <v>33359.504667000001</v>
      </c>
      <c r="H36" s="33">
        <f t="shared" si="10"/>
        <v>30522.360264000003</v>
      </c>
      <c r="I36" s="33">
        <f t="shared" si="10"/>
        <v>26223.886703999997</v>
      </c>
      <c r="J36" s="33">
        <f t="shared" si="10"/>
        <v>61560.181077000001</v>
      </c>
      <c r="K36" s="33">
        <f t="shared" si="10"/>
        <v>86280.87533000001</v>
      </c>
      <c r="L36" s="33"/>
      <c r="M36" s="19" t="str">
        <f t="shared" si="0"/>
        <v>EFTP (y c les ENI)</v>
      </c>
      <c r="N36" s="61">
        <f t="shared" si="11"/>
        <v>5.1208976700185128E-2</v>
      </c>
      <c r="O36" s="61">
        <f t="shared" si="11"/>
        <v>7.7736740212515351E-2</v>
      </c>
      <c r="P36" s="61">
        <f t="shared" si="11"/>
        <v>3.5989641262120599E-2</v>
      </c>
      <c r="Q36" s="61">
        <f t="shared" si="11"/>
        <v>2.7891565518208476E-2</v>
      </c>
      <c r="R36" s="61">
        <f t="shared" si="11"/>
        <v>3.1875855743691776E-2</v>
      </c>
      <c r="S36" s="61">
        <f t="shared" si="11"/>
        <v>3.015737293335349E-2</v>
      </c>
      <c r="T36" s="61">
        <f t="shared" si="11"/>
        <v>2.6805348089567159E-2</v>
      </c>
      <c r="U36" s="61">
        <f t="shared" si="11"/>
        <v>4.7415487100328883E-2</v>
      </c>
      <c r="V36" s="61">
        <f t="shared" si="11"/>
        <v>5.6573935180007778E-2</v>
      </c>
    </row>
    <row r="37" spans="2:22" x14ac:dyDescent="0.2">
      <c r="B37" s="19" t="s">
        <v>28</v>
      </c>
      <c r="C37" s="33">
        <f t="shared" ref="C37:K37" si="12">C12+C26</f>
        <v>81246.949449000007</v>
      </c>
      <c r="D37" s="33">
        <f t="shared" si="12"/>
        <v>112492.21328200001</v>
      </c>
      <c r="E37" s="33">
        <f t="shared" si="12"/>
        <v>131635.90860600001</v>
      </c>
      <c r="F37" s="33">
        <f t="shared" si="12"/>
        <v>195689.124863</v>
      </c>
      <c r="G37" s="33">
        <f t="shared" si="12"/>
        <v>283389.96918800002</v>
      </c>
      <c r="H37" s="33">
        <f t="shared" si="12"/>
        <v>335303.94842399994</v>
      </c>
      <c r="I37" s="33">
        <f t="shared" si="12"/>
        <v>199257.775104</v>
      </c>
      <c r="J37" s="33">
        <f t="shared" si="12"/>
        <v>315637.68793599994</v>
      </c>
      <c r="K37" s="33">
        <f t="shared" si="12"/>
        <v>340778.15773199999</v>
      </c>
      <c r="L37" s="33"/>
      <c r="M37" s="19" t="str">
        <f t="shared" si="0"/>
        <v>Supérieur</v>
      </c>
      <c r="N37" s="61">
        <f t="shared" si="11"/>
        <v>0.30971028132304856</v>
      </c>
      <c r="O37" s="61">
        <f t="shared" si="11"/>
        <v>0.3107438899703896</v>
      </c>
      <c r="P37" s="61">
        <f t="shared" si="11"/>
        <v>0.24689322226319366</v>
      </c>
      <c r="Q37" s="61">
        <f t="shared" si="11"/>
        <v>0.29652657479265687</v>
      </c>
      <c r="R37" s="61">
        <f t="shared" si="11"/>
        <v>0.27078632813100173</v>
      </c>
      <c r="S37" s="61">
        <f t="shared" si="11"/>
        <v>0.33129437340974865</v>
      </c>
      <c r="T37" s="61">
        <f t="shared" si="11"/>
        <v>0.20367591125996995</v>
      </c>
      <c r="U37" s="61">
        <f t="shared" si="11"/>
        <v>0.24311355910385149</v>
      </c>
      <c r="V37" s="61">
        <f t="shared" si="11"/>
        <v>0.22344652082579461</v>
      </c>
    </row>
    <row r="38" spans="2:22" x14ac:dyDescent="0.2">
      <c r="B38" s="19" t="s">
        <v>45</v>
      </c>
      <c r="C38" s="33">
        <f t="shared" ref="C38:K40" si="13">C16+C27</f>
        <v>0</v>
      </c>
      <c r="D38" s="33">
        <f t="shared" si="13"/>
        <v>3.19</v>
      </c>
      <c r="E38" s="33">
        <f t="shared" si="13"/>
        <v>3.51</v>
      </c>
      <c r="F38" s="33">
        <f t="shared" si="13"/>
        <v>19.5</v>
      </c>
      <c r="G38" s="33">
        <f t="shared" si="13"/>
        <v>8300.1252669999994</v>
      </c>
      <c r="H38" s="33">
        <f t="shared" si="13"/>
        <v>4418.6521149999999</v>
      </c>
      <c r="I38" s="33">
        <f t="shared" si="13"/>
        <v>7590.4511480000001</v>
      </c>
      <c r="J38" s="33">
        <f t="shared" si="13"/>
        <v>6518.5653629999997</v>
      </c>
      <c r="K38" s="33">
        <f t="shared" si="13"/>
        <v>2117.9591220000002</v>
      </c>
      <c r="L38" s="33"/>
      <c r="M38" s="19" t="str">
        <f t="shared" si="0"/>
        <v xml:space="preserve">Alphabétisation </v>
      </c>
      <c r="N38" s="61">
        <f t="shared" si="11"/>
        <v>0</v>
      </c>
      <c r="O38" s="61">
        <f t="shared" si="11"/>
        <v>8.8119255554211532E-6</v>
      </c>
      <c r="P38" s="61">
        <f t="shared" si="11"/>
        <v>6.5832736623379828E-6</v>
      </c>
      <c r="Q38" s="61">
        <f t="shared" si="11"/>
        <v>2.9548234795903537E-5</v>
      </c>
      <c r="R38" s="61">
        <f t="shared" si="11"/>
        <v>7.930980939509738E-3</v>
      </c>
      <c r="S38" s="61">
        <f t="shared" si="11"/>
        <v>4.3658137359703286E-3</v>
      </c>
      <c r="T38" s="61">
        <f t="shared" si="11"/>
        <v>7.7587539740232199E-3</v>
      </c>
      <c r="U38" s="61">
        <f t="shared" si="11"/>
        <v>5.0207934166953813E-3</v>
      </c>
      <c r="V38" s="61">
        <f t="shared" si="11"/>
        <v>1.38873512378788E-3</v>
      </c>
    </row>
    <row r="39" spans="2:22" x14ac:dyDescent="0.2">
      <c r="B39" s="19" t="s">
        <v>46</v>
      </c>
      <c r="C39" s="33">
        <f t="shared" si="13"/>
        <v>20.260000000000002</v>
      </c>
      <c r="D39" s="33">
        <f t="shared" si="13"/>
        <v>0</v>
      </c>
      <c r="E39" s="33">
        <f t="shared" si="13"/>
        <v>0</v>
      </c>
      <c r="F39" s="33">
        <f t="shared" si="13"/>
        <v>6.6</v>
      </c>
      <c r="G39" s="33">
        <f t="shared" si="13"/>
        <v>10.255000000000001</v>
      </c>
      <c r="H39" s="33">
        <f t="shared" si="13"/>
        <v>7.0279999999999996</v>
      </c>
      <c r="I39" s="33">
        <f t="shared" si="13"/>
        <v>26.135999999999999</v>
      </c>
      <c r="J39" s="33">
        <f t="shared" si="13"/>
        <v>75.194999999999993</v>
      </c>
      <c r="K39" s="33">
        <f t="shared" si="13"/>
        <v>31.136500000000002</v>
      </c>
      <c r="L39" s="33"/>
      <c r="M39" s="19" t="str">
        <f t="shared" si="0"/>
        <v>Non formel (NAFA)</v>
      </c>
      <c r="N39" s="61">
        <f t="shared" si="11"/>
        <v>7.7230349473535753E-5</v>
      </c>
      <c r="O39" s="61">
        <f t="shared" si="11"/>
        <v>0</v>
      </c>
      <c r="P39" s="61">
        <f t="shared" si="11"/>
        <v>0</v>
      </c>
      <c r="Q39" s="61">
        <f t="shared" si="11"/>
        <v>1.0000941007844274E-5</v>
      </c>
      <c r="R39" s="61">
        <f t="shared" si="11"/>
        <v>9.7989135005030009E-6</v>
      </c>
      <c r="S39" s="61">
        <f t="shared" si="11"/>
        <v>6.9439589580361127E-6</v>
      </c>
      <c r="T39" s="61">
        <f t="shared" si="11"/>
        <v>2.671551267654254E-5</v>
      </c>
      <c r="U39" s="61">
        <f t="shared" si="11"/>
        <v>5.7917431205239438E-5</v>
      </c>
      <c r="V39" s="61">
        <f t="shared" si="11"/>
        <v>2.0416046151537255E-5</v>
      </c>
    </row>
    <row r="40" spans="2:22" s="55" customFormat="1" ht="18.75" customHeight="1" x14ac:dyDescent="0.25">
      <c r="B40" s="68" t="s">
        <v>48</v>
      </c>
      <c r="C40" s="69">
        <f t="shared" si="13"/>
        <v>262332.10309300001</v>
      </c>
      <c r="D40" s="69">
        <f t="shared" si="13"/>
        <v>362009.41325900005</v>
      </c>
      <c r="E40" s="69">
        <f t="shared" si="13"/>
        <v>533169.38958199997</v>
      </c>
      <c r="F40" s="69">
        <f t="shared" si="13"/>
        <v>659937.89932600001</v>
      </c>
      <c r="G40" s="69">
        <f t="shared" si="13"/>
        <v>1046544.5989979999</v>
      </c>
      <c r="H40" s="69">
        <f t="shared" si="13"/>
        <v>1012102.7561469999</v>
      </c>
      <c r="I40" s="69">
        <f t="shared" si="13"/>
        <v>978308.00840099994</v>
      </c>
      <c r="J40" s="69">
        <f t="shared" si="13"/>
        <v>1298313.7966449996</v>
      </c>
      <c r="K40" s="69">
        <f t="shared" si="13"/>
        <v>1525099.4129269999</v>
      </c>
      <c r="L40" s="69"/>
      <c r="M40" s="68" t="str">
        <f t="shared" si="0"/>
        <v>Ensemble</v>
      </c>
      <c r="N40" s="70">
        <f t="shared" si="11"/>
        <v>1</v>
      </c>
      <c r="O40" s="70">
        <f t="shared" si="11"/>
        <v>1</v>
      </c>
      <c r="P40" s="70">
        <f t="shared" si="11"/>
        <v>1</v>
      </c>
      <c r="Q40" s="70">
        <f t="shared" si="11"/>
        <v>1</v>
      </c>
      <c r="R40" s="70">
        <f t="shared" si="11"/>
        <v>1</v>
      </c>
      <c r="S40" s="70">
        <f t="shared" si="11"/>
        <v>1</v>
      </c>
      <c r="T40" s="70">
        <f t="shared" si="11"/>
        <v>1</v>
      </c>
      <c r="U40" s="70">
        <f t="shared" si="11"/>
        <v>1</v>
      </c>
      <c r="V40" s="70">
        <f t="shared" si="11"/>
        <v>1</v>
      </c>
    </row>
    <row r="41" spans="2:22" x14ac:dyDescent="0.2">
      <c r="C41" s="72"/>
      <c r="D41" s="72"/>
      <c r="K41" s="72"/>
      <c r="L41" s="72"/>
    </row>
    <row r="43" spans="2:22" ht="15" x14ac:dyDescent="0.25">
      <c r="C43" s="58" t="s">
        <v>58</v>
      </c>
      <c r="D43" s="59"/>
      <c r="E43" s="59"/>
      <c r="F43" s="59"/>
    </row>
    <row r="44" spans="2:22" x14ac:dyDescent="0.2">
      <c r="B44" s="57" t="s">
        <v>52</v>
      </c>
      <c r="C44" s="23">
        <v>2006</v>
      </c>
      <c r="D44" s="23">
        <v>2007</v>
      </c>
      <c r="E44" s="23">
        <v>2008</v>
      </c>
      <c r="F44" s="23">
        <v>2009</v>
      </c>
      <c r="G44" s="23">
        <v>2010</v>
      </c>
      <c r="H44" s="23">
        <v>2011</v>
      </c>
      <c r="I44" s="23">
        <v>2012</v>
      </c>
      <c r="J44" s="23">
        <v>2013</v>
      </c>
      <c r="K44" s="23">
        <v>2014</v>
      </c>
      <c r="L44" s="60"/>
    </row>
    <row r="45" spans="2:22" x14ac:dyDescent="0.2">
      <c r="B45" s="19" t="s">
        <v>14</v>
      </c>
      <c r="C45" s="33">
        <v>99.244442483119258</v>
      </c>
      <c r="D45" s="33">
        <v>136.14278549419498</v>
      </c>
      <c r="E45" s="33">
        <v>316.90147802579509</v>
      </c>
      <c r="F45" s="33">
        <v>0</v>
      </c>
      <c r="G45" s="33">
        <v>383.84344146594714</v>
      </c>
      <c r="H45" s="33">
        <v>299.45137591477123</v>
      </c>
      <c r="I45" s="33">
        <v>269.74451545382215</v>
      </c>
      <c r="J45" s="33">
        <v>325.05877629633278</v>
      </c>
      <c r="K45" s="33">
        <v>186.5</v>
      </c>
      <c r="L45" s="33"/>
    </row>
    <row r="46" spans="2:22" x14ac:dyDescent="0.2">
      <c r="B46" s="19" t="s">
        <v>40</v>
      </c>
      <c r="C46" s="33">
        <v>298497.09853194398</v>
      </c>
      <c r="D46" s="33">
        <v>345623.49283654342</v>
      </c>
      <c r="E46" s="33">
        <v>513982.27579046675</v>
      </c>
      <c r="F46" s="33">
        <v>545230.04195978434</v>
      </c>
      <c r="G46" s="33">
        <v>640334.26145640051</v>
      </c>
      <c r="H46" s="33">
        <v>522854.41201628972</v>
      </c>
      <c r="I46" s="33">
        <v>484014.92985351192</v>
      </c>
      <c r="J46" s="33">
        <v>555532.02884093672</v>
      </c>
      <c r="K46" s="33">
        <v>546139.74875314836</v>
      </c>
      <c r="L46" s="33"/>
    </row>
    <row r="47" spans="2:22" x14ac:dyDescent="0.2">
      <c r="B47" s="19" t="s">
        <v>41</v>
      </c>
      <c r="C47" s="33">
        <v>68438.84620290462</v>
      </c>
      <c r="D47" s="33">
        <v>80416.639948059339</v>
      </c>
      <c r="E47" s="33">
        <v>125764.56626622487</v>
      </c>
      <c r="F47" s="33">
        <v>119306.18874475767</v>
      </c>
      <c r="G47" s="33">
        <v>149075.07252578539</v>
      </c>
      <c r="H47" s="33">
        <v>121624.87549085257</v>
      </c>
      <c r="I47" s="33">
        <v>128904.56076110154</v>
      </c>
      <c r="J47" s="33">
        <v>155109.41862509612</v>
      </c>
      <c r="K47" s="33">
        <v>160985.30091652498</v>
      </c>
      <c r="L47" s="33"/>
    </row>
    <row r="48" spans="2:22" x14ac:dyDescent="0.2">
      <c r="B48" s="19" t="s">
        <v>42</v>
      </c>
      <c r="C48" s="33">
        <v>28674.638713020078</v>
      </c>
      <c r="D48" s="33">
        <v>33693.117651182052</v>
      </c>
      <c r="E48" s="33">
        <v>52693.078575462838</v>
      </c>
      <c r="F48" s="33">
        <v>49987.135205942657</v>
      </c>
      <c r="G48" s="33">
        <v>62459.75908361734</v>
      </c>
      <c r="H48" s="33">
        <v>50958.623014720433</v>
      </c>
      <c r="I48" s="33">
        <v>54008.679476075937</v>
      </c>
      <c r="J48" s="33">
        <v>64988.040956664365</v>
      </c>
      <c r="K48" s="33">
        <v>67449.929360326598</v>
      </c>
      <c r="L48" s="33"/>
    </row>
    <row r="49" spans="2:12" x14ac:dyDescent="0.2">
      <c r="B49" s="19" t="s">
        <v>43</v>
      </c>
      <c r="C49" s="33">
        <v>32032.756241721672</v>
      </c>
      <c r="D49" s="33">
        <v>64910.290227338519</v>
      </c>
      <c r="E49" s="33">
        <v>38754.029548881466</v>
      </c>
      <c r="F49" s="33">
        <v>32419.830825346307</v>
      </c>
      <c r="G49" s="33">
        <v>51771.795089400715</v>
      </c>
      <c r="H49" s="33">
        <v>39420.999189048285</v>
      </c>
      <c r="I49" s="33">
        <v>30313.585273904886</v>
      </c>
      <c r="J49" s="33">
        <v>63551.161096349715</v>
      </c>
      <c r="K49" s="33">
        <v>63300.429257000011</v>
      </c>
      <c r="L49" s="33"/>
    </row>
    <row r="50" spans="2:12" x14ac:dyDescent="0.2">
      <c r="B50" s="19" t="s">
        <v>44</v>
      </c>
      <c r="C50" s="33">
        <v>185937.12222077462</v>
      </c>
      <c r="D50" s="33">
        <v>251211.71357114677</v>
      </c>
      <c r="E50" s="33">
        <v>306739.75735335983</v>
      </c>
      <c r="F50" s="33">
        <v>440040.15934368334</v>
      </c>
      <c r="G50" s="33">
        <v>546508.93930638279</v>
      </c>
      <c r="H50" s="33">
        <v>550998.21309651667</v>
      </c>
      <c r="I50" s="33">
        <v>387647.80635182507</v>
      </c>
      <c r="J50" s="33">
        <v>482952.33252530632</v>
      </c>
      <c r="K50" s="33">
        <v>536000.90929599991</v>
      </c>
      <c r="L50" s="33"/>
    </row>
    <row r="51" spans="2:12" x14ac:dyDescent="0.2">
      <c r="B51" s="63" t="s">
        <v>53</v>
      </c>
      <c r="C51" s="64">
        <v>179080.29284142886</v>
      </c>
      <c r="D51" s="64">
        <v>225343.20968737203</v>
      </c>
      <c r="E51" s="64">
        <v>250123.06696572504</v>
      </c>
      <c r="F51" s="64">
        <v>334309.86070497945</v>
      </c>
      <c r="G51" s="64">
        <v>355284.35219359986</v>
      </c>
      <c r="H51" s="64">
        <v>415705.27858153661</v>
      </c>
      <c r="I51" s="64">
        <v>215783.06504188612</v>
      </c>
      <c r="J51" s="64">
        <v>311276.89684074884</v>
      </c>
      <c r="K51" s="64">
        <v>261623.65545599998</v>
      </c>
      <c r="L51" s="64"/>
    </row>
    <row r="52" spans="2:12" x14ac:dyDescent="0.2">
      <c r="B52" s="63" t="s">
        <v>54</v>
      </c>
      <c r="C52" s="64">
        <v>964.0681675568851</v>
      </c>
      <c r="D52" s="64">
        <v>23201.247324699714</v>
      </c>
      <c r="E52" s="64">
        <v>41858.611532048562</v>
      </c>
      <c r="F52" s="64">
        <v>86479.742096962102</v>
      </c>
      <c r="G52" s="64">
        <v>126488.44097546804</v>
      </c>
      <c r="H52" s="64">
        <v>105723.4932216007</v>
      </c>
      <c r="I52" s="64">
        <v>130090.58213874776</v>
      </c>
      <c r="J52" s="64">
        <v>130144.11435692881</v>
      </c>
      <c r="K52" s="64">
        <v>226676.18</v>
      </c>
      <c r="L52" s="64"/>
    </row>
    <row r="53" spans="2:12" x14ac:dyDescent="0.2">
      <c r="B53" s="63" t="s">
        <v>55</v>
      </c>
      <c r="C53" s="64">
        <v>0</v>
      </c>
      <c r="D53" s="64">
        <v>0</v>
      </c>
      <c r="E53" s="64">
        <v>5983.8957001093213</v>
      </c>
      <c r="F53" s="64">
        <v>7917.8314265756626</v>
      </c>
      <c r="G53" s="64">
        <v>47141.661277083796</v>
      </c>
      <c r="H53" s="64">
        <v>15722.824084560079</v>
      </c>
      <c r="I53" s="64">
        <v>27514.694776759239</v>
      </c>
      <c r="J53" s="64">
        <v>25469.085378894597</v>
      </c>
      <c r="K53" s="64">
        <v>31149.20534</v>
      </c>
      <c r="L53" s="64"/>
    </row>
    <row r="54" spans="2:12" x14ac:dyDescent="0.2">
      <c r="B54" s="63" t="s">
        <v>56</v>
      </c>
      <c r="C54" s="64">
        <v>5892.761211788842</v>
      </c>
      <c r="D54" s="64">
        <v>2667.2565590750119</v>
      </c>
      <c r="E54" s="64">
        <v>8774.183155476896</v>
      </c>
      <c r="F54" s="64">
        <v>11332.725115166091</v>
      </c>
      <c r="G54" s="64">
        <v>17594.484860231089</v>
      </c>
      <c r="H54" s="64">
        <v>13846.6172088193</v>
      </c>
      <c r="I54" s="64">
        <v>14259.464394431865</v>
      </c>
      <c r="J54" s="64">
        <v>16062.235948734116</v>
      </c>
      <c r="K54" s="64">
        <v>16551.8685</v>
      </c>
      <c r="L54" s="64"/>
    </row>
    <row r="55" spans="2:12" x14ac:dyDescent="0.2">
      <c r="B55" s="19" t="s">
        <v>45</v>
      </c>
      <c r="C55" s="33">
        <v>0</v>
      </c>
      <c r="D55" s="33">
        <v>7.3746898578108677</v>
      </c>
      <c r="E55" s="33">
        <v>7.1111406120635303</v>
      </c>
      <c r="F55" s="33">
        <v>36.988690670914693</v>
      </c>
      <c r="G55" s="33">
        <v>8602.9611372328891</v>
      </c>
      <c r="H55" s="33">
        <v>4865.8701786914135</v>
      </c>
      <c r="I55" s="33">
        <v>6902.6653164079498</v>
      </c>
      <c r="J55" s="33">
        <v>6095.1064316845213</v>
      </c>
      <c r="K55" s="33">
        <v>2117.9591220000002</v>
      </c>
      <c r="L55" s="33"/>
    </row>
    <row r="56" spans="2:12" x14ac:dyDescent="0.2">
      <c r="B56" s="19" t="s">
        <v>46</v>
      </c>
      <c r="C56" s="33">
        <v>52.919921166153344</v>
      </c>
      <c r="D56" s="33">
        <v>0</v>
      </c>
      <c r="E56" s="33">
        <v>0</v>
      </c>
      <c r="F56" s="33">
        <v>12.519249150155742</v>
      </c>
      <c r="G56" s="33">
        <v>16.18334101007591</v>
      </c>
      <c r="H56" s="33">
        <v>9.2627958571548561</v>
      </c>
      <c r="I56" s="33">
        <v>30.475337413550395</v>
      </c>
      <c r="J56" s="33">
        <v>82.496185101092664</v>
      </c>
      <c r="K56" s="33">
        <v>31.136500000000002</v>
      </c>
      <c r="L56" s="33"/>
    </row>
    <row r="57" spans="2:12" x14ac:dyDescent="0.2">
      <c r="B57" s="68" t="s">
        <v>48</v>
      </c>
      <c r="C57" s="69">
        <v>613732.62627401424</v>
      </c>
      <c r="D57" s="69">
        <v>775998.77170962212</v>
      </c>
      <c r="E57" s="69">
        <v>1038257.7201530336</v>
      </c>
      <c r="F57" s="69">
        <v>1187032.8640193352</v>
      </c>
      <c r="G57" s="69">
        <v>1459152.8153812955</v>
      </c>
      <c r="H57" s="69">
        <v>1291031.707157891</v>
      </c>
      <c r="I57" s="69">
        <v>1092092.4468856945</v>
      </c>
      <c r="J57" s="69">
        <v>1328635.6434374352</v>
      </c>
      <c r="K57" s="69">
        <v>1376211.9132049999</v>
      </c>
      <c r="L57" s="73"/>
    </row>
    <row r="59" spans="2:12" x14ac:dyDescent="0.2">
      <c r="B59" s="57" t="s">
        <v>57</v>
      </c>
      <c r="C59" s="23">
        <v>2006</v>
      </c>
      <c r="D59" s="23">
        <v>2007</v>
      </c>
      <c r="E59" s="23">
        <v>2008</v>
      </c>
      <c r="F59" s="23">
        <v>2009</v>
      </c>
      <c r="G59" s="23">
        <v>2010</v>
      </c>
      <c r="H59" s="23">
        <v>2011</v>
      </c>
      <c r="I59" s="23">
        <v>2012</v>
      </c>
      <c r="J59" s="23">
        <v>2013</v>
      </c>
      <c r="K59" s="23">
        <v>2014</v>
      </c>
      <c r="L59" s="60"/>
    </row>
    <row r="60" spans="2:12" x14ac:dyDescent="0.2">
      <c r="B60" s="19" t="s">
        <v>14</v>
      </c>
      <c r="C60" s="33">
        <v>0</v>
      </c>
      <c r="D60" s="33">
        <v>0</v>
      </c>
      <c r="E60" s="33">
        <v>0</v>
      </c>
      <c r="F60" s="33">
        <v>0</v>
      </c>
      <c r="G60" s="33">
        <v>375.58607122360468</v>
      </c>
      <c r="H60" s="33">
        <v>148.93226122061736</v>
      </c>
      <c r="I60" s="33">
        <v>101.28129047065303</v>
      </c>
      <c r="J60" s="33">
        <v>101.85445607800311</v>
      </c>
      <c r="K60" s="33">
        <v>1218.6100240000001</v>
      </c>
      <c r="L60" s="33"/>
    </row>
    <row r="61" spans="2:12" x14ac:dyDescent="0.2">
      <c r="B61" s="19" t="s">
        <v>40</v>
      </c>
      <c r="C61" s="33">
        <v>35001.60213690409</v>
      </c>
      <c r="D61" s="33">
        <v>24393.424475268741</v>
      </c>
      <c r="E61" s="33">
        <v>24398.952777353446</v>
      </c>
      <c r="F61" s="33">
        <v>23512.125673003859</v>
      </c>
      <c r="G61" s="33">
        <v>49658.363127843491</v>
      </c>
      <c r="H61" s="33">
        <v>14529.268530538626</v>
      </c>
      <c r="I61" s="33">
        <v>20418.814677130038</v>
      </c>
      <c r="J61" s="33">
        <v>39195.84324540852</v>
      </c>
      <c r="K61" s="33">
        <v>34260.454876285032</v>
      </c>
      <c r="L61" s="33"/>
    </row>
    <row r="62" spans="2:12" x14ac:dyDescent="0.2">
      <c r="B62" s="19" t="s">
        <v>41</v>
      </c>
      <c r="C62" s="33">
        <v>205.00211298209393</v>
      </c>
      <c r="D62" s="33">
        <v>1156.5517262394756</v>
      </c>
      <c r="E62" s="33">
        <v>590.70380509103279</v>
      </c>
      <c r="F62" s="33">
        <v>1326.9254778487852</v>
      </c>
      <c r="G62" s="33">
        <v>31754.007543598742</v>
      </c>
      <c r="H62" s="33">
        <v>169.79618984174439</v>
      </c>
      <c r="I62" s="33">
        <v>6591.7243569473176</v>
      </c>
      <c r="J62" s="33">
        <v>13152.036826953881</v>
      </c>
      <c r="K62" s="33">
        <v>8292.7323045112244</v>
      </c>
      <c r="L62" s="33"/>
    </row>
    <row r="63" spans="2:12" x14ac:dyDescent="0.2">
      <c r="B63" s="19" t="s">
        <v>42</v>
      </c>
      <c r="C63" s="33">
        <v>85.89217748848877</v>
      </c>
      <c r="D63" s="33">
        <v>484.57425486856278</v>
      </c>
      <c r="E63" s="33">
        <v>247.49421033741396</v>
      </c>
      <c r="F63" s="33">
        <v>555.95777526127551</v>
      </c>
      <c r="G63" s="33">
        <v>13304.354829473499</v>
      </c>
      <c r="H63" s="33">
        <v>71.141532458400093</v>
      </c>
      <c r="I63" s="33">
        <v>2761.8132817565961</v>
      </c>
      <c r="J63" s="33">
        <v>3239.5191074027325</v>
      </c>
      <c r="K63" s="33">
        <v>2980.7541682037509</v>
      </c>
      <c r="L63" s="33"/>
    </row>
    <row r="64" spans="2:12" x14ac:dyDescent="0.2">
      <c r="B64" s="19" t="s">
        <v>43</v>
      </c>
      <c r="C64" s="33">
        <v>3056.7523316118927</v>
      </c>
      <c r="D64" s="33">
        <v>147.49379715621734</v>
      </c>
      <c r="E64" s="33">
        <v>121.37085514383644</v>
      </c>
      <c r="F64" s="33">
        <v>2495.0294499480842</v>
      </c>
      <c r="G64" s="33">
        <v>872.59690994396999</v>
      </c>
      <c r="H64" s="33">
        <v>807.00197827773457</v>
      </c>
      <c r="I64" s="33">
        <v>264.23059689087455</v>
      </c>
      <c r="J64" s="33">
        <v>3986.3093868602596</v>
      </c>
      <c r="K64" s="33">
        <v>22980.446072999999</v>
      </c>
      <c r="L64" s="33"/>
    </row>
    <row r="65" spans="2:12" x14ac:dyDescent="0.2">
      <c r="B65" s="19" t="s">
        <v>28</v>
      </c>
      <c r="C65" s="33">
        <v>33139.951967629677</v>
      </c>
      <c r="D65" s="33">
        <v>34717.976636597399</v>
      </c>
      <c r="E65" s="33">
        <v>16566.806451371795</v>
      </c>
      <c r="F65" s="33">
        <v>36884.21658832868</v>
      </c>
      <c r="G65" s="33">
        <v>91931.299703456083</v>
      </c>
      <c r="H65" s="33">
        <v>26220.165975875501</v>
      </c>
      <c r="I65" s="33">
        <v>16557.305656298075</v>
      </c>
      <c r="J65" s="33">
        <v>35008.163719782839</v>
      </c>
      <c r="K65" s="33">
        <v>79154.502275999999</v>
      </c>
      <c r="L65" s="33"/>
    </row>
    <row r="66" spans="2:12" x14ac:dyDescent="0.2">
      <c r="B66" s="19" t="s">
        <v>45</v>
      </c>
      <c r="C66" s="33">
        <v>0</v>
      </c>
      <c r="D66" s="33">
        <v>0</v>
      </c>
      <c r="E66" s="33">
        <v>0</v>
      </c>
      <c r="F66" s="33">
        <v>0</v>
      </c>
      <c r="G66" s="33">
        <v>4495.406256449055</v>
      </c>
      <c r="H66" s="33">
        <v>957.84531718658116</v>
      </c>
      <c r="I66" s="33">
        <v>1948.0218528746861</v>
      </c>
      <c r="J66" s="33">
        <v>1056.3900079673081</v>
      </c>
      <c r="K66" s="33">
        <v>0</v>
      </c>
      <c r="L66" s="33"/>
    </row>
    <row r="67" spans="2:12" x14ac:dyDescent="0.2">
      <c r="B67" s="19" t="s">
        <v>46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/>
    </row>
    <row r="68" spans="2:12" x14ac:dyDescent="0.2">
      <c r="B68" s="68" t="s">
        <v>48</v>
      </c>
      <c r="C68" s="69">
        <v>71489.20072661624</v>
      </c>
      <c r="D68" s="69">
        <v>60900.020890130399</v>
      </c>
      <c r="E68" s="69">
        <v>41925.32809929752</v>
      </c>
      <c r="F68" s="69">
        <v>64774.254964390682</v>
      </c>
      <c r="G68" s="69">
        <v>192391.61444198847</v>
      </c>
      <c r="H68" s="69">
        <v>42904.151785399205</v>
      </c>
      <c r="I68" s="69">
        <v>48643.191712368236</v>
      </c>
      <c r="J68" s="69">
        <v>95740.116750453526</v>
      </c>
      <c r="K68" s="69">
        <v>148887.49972199998</v>
      </c>
      <c r="L68" s="73"/>
    </row>
    <row r="70" spans="2:12" x14ac:dyDescent="0.2">
      <c r="B70" s="57" t="s">
        <v>48</v>
      </c>
      <c r="C70" s="23">
        <v>2006</v>
      </c>
      <c r="D70" s="23">
        <v>2007</v>
      </c>
      <c r="E70" s="23">
        <v>2008</v>
      </c>
      <c r="F70" s="23">
        <v>2009</v>
      </c>
      <c r="G70" s="23">
        <v>2010</v>
      </c>
      <c r="H70" s="23">
        <v>2011</v>
      </c>
      <c r="I70" s="23">
        <v>2012</v>
      </c>
      <c r="J70" s="23">
        <v>2013</v>
      </c>
      <c r="K70" s="23">
        <v>2014</v>
      </c>
      <c r="L70" s="60"/>
    </row>
    <row r="71" spans="2:12" x14ac:dyDescent="0.2">
      <c r="B71" s="19" t="s">
        <v>14</v>
      </c>
      <c r="C71" s="33">
        <v>99.244442483119258</v>
      </c>
      <c r="D71" s="33">
        <v>136.14278549419498</v>
      </c>
      <c r="E71" s="33">
        <v>316.90147802579509</v>
      </c>
      <c r="F71" s="33">
        <v>0</v>
      </c>
      <c r="G71" s="33">
        <v>759.42951268955176</v>
      </c>
      <c r="H71" s="33">
        <v>448.3836371353886</v>
      </c>
      <c r="I71" s="33">
        <v>371.02580592447515</v>
      </c>
      <c r="J71" s="33">
        <v>426.91323237433591</v>
      </c>
      <c r="K71" s="33">
        <v>1405.1100240000001</v>
      </c>
      <c r="L71" s="33"/>
    </row>
    <row r="72" spans="2:12" x14ac:dyDescent="0.2">
      <c r="B72" s="19" t="s">
        <v>40</v>
      </c>
      <c r="C72" s="33">
        <v>333498.70066884806</v>
      </c>
      <c r="D72" s="33">
        <v>370016.91731181217</v>
      </c>
      <c r="E72" s="33">
        <v>538381.22856782016</v>
      </c>
      <c r="F72" s="33">
        <v>568742.16763278819</v>
      </c>
      <c r="G72" s="33">
        <v>689992.62458424398</v>
      </c>
      <c r="H72" s="33">
        <v>537383.68054682831</v>
      </c>
      <c r="I72" s="33">
        <v>504433.74453064194</v>
      </c>
      <c r="J72" s="33">
        <v>594727.87208634522</v>
      </c>
      <c r="K72" s="33">
        <v>580400.20362943341</v>
      </c>
      <c r="L72" s="33"/>
    </row>
    <row r="73" spans="2:12" x14ac:dyDescent="0.2">
      <c r="B73" s="19" t="s">
        <v>41</v>
      </c>
      <c r="C73" s="33">
        <v>68643.848315886717</v>
      </c>
      <c r="D73" s="33">
        <v>81573.191674298811</v>
      </c>
      <c r="E73" s="33">
        <v>126355.2700713159</v>
      </c>
      <c r="F73" s="33">
        <v>120633.11422260645</v>
      </c>
      <c r="G73" s="33">
        <v>180829.0800693841</v>
      </c>
      <c r="H73" s="33">
        <v>121794.67168069432</v>
      </c>
      <c r="I73" s="33">
        <v>135496.28511804887</v>
      </c>
      <c r="J73" s="33">
        <v>168261.45545205</v>
      </c>
      <c r="K73" s="33">
        <v>169278.0332210362</v>
      </c>
      <c r="L73" s="33"/>
    </row>
    <row r="74" spans="2:12" x14ac:dyDescent="0.2">
      <c r="B74" s="19" t="s">
        <v>42</v>
      </c>
      <c r="C74" s="33">
        <v>28760.530890508566</v>
      </c>
      <c r="D74" s="33">
        <v>34177.691906050612</v>
      </c>
      <c r="E74" s="33">
        <v>52940.572785800257</v>
      </c>
      <c r="F74" s="33">
        <v>50543.092981203932</v>
      </c>
      <c r="G74" s="33">
        <v>75764.113913090841</v>
      </c>
      <c r="H74" s="33">
        <v>51029.764547178835</v>
      </c>
      <c r="I74" s="33">
        <v>56770.49275783253</v>
      </c>
      <c r="J74" s="33">
        <v>68227.560064067104</v>
      </c>
      <c r="K74" s="33">
        <v>70430.683528530353</v>
      </c>
      <c r="L74" s="33"/>
    </row>
    <row r="75" spans="2:12" x14ac:dyDescent="0.2">
      <c r="B75" s="19" t="s">
        <v>43</v>
      </c>
      <c r="C75" s="33">
        <v>35089.508573333565</v>
      </c>
      <c r="D75" s="33">
        <v>65057.784024494729</v>
      </c>
      <c r="E75" s="33">
        <v>38875.400404025306</v>
      </c>
      <c r="F75" s="33">
        <v>34914.860275294392</v>
      </c>
      <c r="G75" s="33">
        <v>52644.391999344683</v>
      </c>
      <c r="H75" s="33">
        <v>40228.001167326016</v>
      </c>
      <c r="I75" s="33">
        <v>30577.815870795759</v>
      </c>
      <c r="J75" s="33">
        <v>67537.470483209981</v>
      </c>
      <c r="K75" s="33">
        <v>86280.87533000001</v>
      </c>
      <c r="L75" s="33"/>
    </row>
    <row r="76" spans="2:12" x14ac:dyDescent="0.2">
      <c r="B76" s="19" t="s">
        <v>28</v>
      </c>
      <c r="C76" s="33">
        <v>212220.24480905855</v>
      </c>
      <c r="D76" s="33">
        <v>260061.18632396942</v>
      </c>
      <c r="E76" s="33">
        <v>266689.87341709685</v>
      </c>
      <c r="F76" s="33">
        <v>371194.07729330816</v>
      </c>
      <c r="G76" s="33">
        <v>447215.65189705591</v>
      </c>
      <c r="H76" s="33">
        <v>441925.44455741212</v>
      </c>
      <c r="I76" s="33">
        <v>232340.37069818421</v>
      </c>
      <c r="J76" s="33">
        <v>346285.06056053162</v>
      </c>
      <c r="K76" s="33">
        <v>340778.15773199999</v>
      </c>
      <c r="L76" s="33"/>
    </row>
    <row r="77" spans="2:12" x14ac:dyDescent="0.2">
      <c r="B77" s="19" t="s">
        <v>45</v>
      </c>
      <c r="C77" s="33">
        <v>0</v>
      </c>
      <c r="D77" s="33">
        <v>7.3746898578108677</v>
      </c>
      <c r="E77" s="33">
        <v>7.1111406120635303</v>
      </c>
      <c r="F77" s="33">
        <v>36.988690670914693</v>
      </c>
      <c r="G77" s="33">
        <v>13098.367393681943</v>
      </c>
      <c r="H77" s="33">
        <v>5823.7154958779947</v>
      </c>
      <c r="I77" s="33">
        <v>8850.6871692826353</v>
      </c>
      <c r="J77" s="33">
        <v>7151.496439651829</v>
      </c>
      <c r="K77" s="33">
        <v>2117.9591220000002</v>
      </c>
      <c r="L77" s="33"/>
    </row>
    <row r="78" spans="2:12" x14ac:dyDescent="0.2">
      <c r="B78" s="19" t="s">
        <v>46</v>
      </c>
      <c r="C78" s="33">
        <v>52.919921166153344</v>
      </c>
      <c r="D78" s="33">
        <v>0</v>
      </c>
      <c r="E78" s="33">
        <v>0</v>
      </c>
      <c r="F78" s="33">
        <v>12.519249150155742</v>
      </c>
      <c r="G78" s="33">
        <v>16.18334101007591</v>
      </c>
      <c r="H78" s="33">
        <v>9.2627958571548561</v>
      </c>
      <c r="I78" s="33">
        <v>30.475337413550395</v>
      </c>
      <c r="J78" s="33">
        <v>82.496185101092664</v>
      </c>
      <c r="K78" s="33">
        <v>31.136500000000002</v>
      </c>
      <c r="L78" s="33"/>
    </row>
    <row r="79" spans="2:12" x14ac:dyDescent="0.2">
      <c r="B79" s="68" t="s">
        <v>48</v>
      </c>
      <c r="C79" s="69">
        <v>685221.82700063044</v>
      </c>
      <c r="D79" s="69">
        <v>836898.79259975255</v>
      </c>
      <c r="E79" s="69">
        <v>1080183.0482523311</v>
      </c>
      <c r="F79" s="69">
        <v>1251807.118983726</v>
      </c>
      <c r="G79" s="69">
        <v>1651544.429823284</v>
      </c>
      <c r="H79" s="69">
        <v>1333935.8589432901</v>
      </c>
      <c r="I79" s="69">
        <v>1140735.6385980628</v>
      </c>
      <c r="J79" s="69">
        <v>1424375.7601878885</v>
      </c>
      <c r="K79" s="69">
        <v>1525099.4129269999</v>
      </c>
      <c r="L79" s="73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8"/>
  <sheetViews>
    <sheetView tabSelected="1" topLeftCell="A2" zoomScaleNormal="100" workbookViewId="0">
      <pane xSplit="2" ySplit="4" topLeftCell="C13" activePane="bottomRight" state="frozen"/>
      <selection activeCell="H20" sqref="H20:H21"/>
      <selection pane="topRight" activeCell="H20" sqref="H20:H21"/>
      <selection pane="bottomLeft" activeCell="H20" sqref="H20:H21"/>
      <selection pane="bottomRight" activeCell="B2" sqref="B2:K41"/>
    </sheetView>
  </sheetViews>
  <sheetFormatPr baseColWidth="10" defaultRowHeight="12.75" x14ac:dyDescent="0.2"/>
  <cols>
    <col min="1" max="1" width="6" style="15" customWidth="1"/>
    <col min="2" max="2" width="24.5703125" style="15" customWidth="1"/>
    <col min="3" max="4" width="10.85546875" style="17" customWidth="1"/>
    <col min="5" max="9" width="10.85546875" style="15" customWidth="1"/>
    <col min="10" max="10" width="11.42578125" style="15" customWidth="1"/>
    <col min="11" max="11" width="11.85546875" style="15" customWidth="1"/>
    <col min="12" max="12" width="3" style="17" customWidth="1"/>
    <col min="13" max="13" width="24.5703125" style="15" customWidth="1"/>
    <col min="14" max="16384" width="11.42578125" style="15"/>
  </cols>
  <sheetData>
    <row r="2" spans="1:22" ht="15.75" x14ac:dyDescent="0.25">
      <c r="C2" s="16" t="s">
        <v>67</v>
      </c>
    </row>
    <row r="3" spans="1:22" x14ac:dyDescent="0.2">
      <c r="C3" s="18"/>
    </row>
    <row r="4" spans="1:22" ht="13.5" x14ac:dyDescent="0.25">
      <c r="B4" s="19"/>
      <c r="C4" s="20" t="s">
        <v>37</v>
      </c>
      <c r="D4" s="21"/>
      <c r="E4" s="19"/>
      <c r="F4" s="19"/>
      <c r="G4" s="19"/>
      <c r="H4" s="19"/>
      <c r="I4" s="19"/>
      <c r="J4" s="19"/>
      <c r="K4" s="19"/>
    </row>
    <row r="5" spans="1:22" x14ac:dyDescent="0.2">
      <c r="B5" s="22"/>
      <c r="C5" s="23">
        <v>2006</v>
      </c>
      <c r="D5" s="23">
        <v>2007</v>
      </c>
      <c r="E5" s="23">
        <v>2008</v>
      </c>
      <c r="F5" s="23">
        <v>2009</v>
      </c>
      <c r="G5" s="23">
        <v>2010</v>
      </c>
      <c r="H5" s="23">
        <v>2011</v>
      </c>
      <c r="I5" s="23">
        <v>2012</v>
      </c>
      <c r="J5" s="23">
        <v>2013</v>
      </c>
      <c r="K5" s="23">
        <v>2014</v>
      </c>
      <c r="M5" s="24"/>
      <c r="N5" s="23">
        <v>2006</v>
      </c>
      <c r="O5" s="25">
        <v>2007</v>
      </c>
      <c r="P5" s="25">
        <v>2008</v>
      </c>
      <c r="Q5" s="25">
        <v>2009</v>
      </c>
      <c r="R5" s="25">
        <v>2010</v>
      </c>
      <c r="S5" s="25">
        <v>2011</v>
      </c>
      <c r="T5" s="25">
        <v>2012</v>
      </c>
      <c r="U5" s="25">
        <v>2013</v>
      </c>
      <c r="V5" s="25">
        <v>2014</v>
      </c>
    </row>
    <row r="6" spans="1:22" x14ac:dyDescent="0.2">
      <c r="B6" s="26" t="s">
        <v>14</v>
      </c>
      <c r="C6" s="27">
        <f>SUM(C7:C9)</f>
        <v>37.994999999999997</v>
      </c>
      <c r="D6" s="27">
        <f t="shared" ref="D6:K6" si="0">SUM(D7:D9)</f>
        <v>58.89</v>
      </c>
      <c r="E6" s="27">
        <f t="shared" si="0"/>
        <v>156.41994</v>
      </c>
      <c r="F6" s="27">
        <f t="shared" si="0"/>
        <v>0</v>
      </c>
      <c r="G6" s="27">
        <f t="shared" si="0"/>
        <v>243.23249999999999</v>
      </c>
      <c r="H6" s="27">
        <f t="shared" si="0"/>
        <v>227.20400000000001</v>
      </c>
      <c r="I6" s="27">
        <f t="shared" si="0"/>
        <v>231.33600000000001</v>
      </c>
      <c r="J6" s="27">
        <f t="shared" si="0"/>
        <v>296.29000000000002</v>
      </c>
      <c r="K6" s="27">
        <f t="shared" si="0"/>
        <v>186.5</v>
      </c>
      <c r="L6" s="28"/>
      <c r="M6" s="26" t="s">
        <v>14</v>
      </c>
      <c r="N6" s="29">
        <f>C6/C$6*100</f>
        <v>100</v>
      </c>
      <c r="O6" s="29">
        <f t="shared" ref="O6:V9" si="1">D6/D$6*100</f>
        <v>100</v>
      </c>
      <c r="P6" s="29">
        <f t="shared" si="1"/>
        <v>100</v>
      </c>
      <c r="Q6" s="29"/>
      <c r="R6" s="29">
        <f t="shared" si="1"/>
        <v>100</v>
      </c>
      <c r="S6" s="29">
        <f t="shared" si="1"/>
        <v>100</v>
      </c>
      <c r="T6" s="29">
        <f t="shared" si="1"/>
        <v>100</v>
      </c>
      <c r="U6" s="29">
        <f t="shared" si="1"/>
        <v>100</v>
      </c>
      <c r="V6" s="29">
        <f t="shared" si="1"/>
        <v>100</v>
      </c>
    </row>
    <row r="7" spans="1:22" x14ac:dyDescent="0.2">
      <c r="B7" s="30" t="s">
        <v>38</v>
      </c>
      <c r="C7" s="31">
        <v>0</v>
      </c>
      <c r="D7" s="32"/>
      <c r="E7" s="33">
        <v>0</v>
      </c>
      <c r="F7" s="33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4"/>
      <c r="M7" s="30" t="s">
        <v>38</v>
      </c>
      <c r="N7" s="35">
        <f t="shared" ref="N7:N9" si="2">C7/C$6*100</f>
        <v>0</v>
      </c>
      <c r="O7" s="36">
        <f t="shared" si="1"/>
        <v>0</v>
      </c>
      <c r="P7" s="37">
        <f t="shared" si="1"/>
        <v>0</v>
      </c>
      <c r="Q7" s="37"/>
      <c r="R7" s="35">
        <f t="shared" si="1"/>
        <v>0</v>
      </c>
      <c r="S7" s="35">
        <f t="shared" si="1"/>
        <v>0</v>
      </c>
      <c r="T7" s="35">
        <f t="shared" si="1"/>
        <v>0</v>
      </c>
      <c r="U7" s="35">
        <f t="shared" si="1"/>
        <v>0</v>
      </c>
      <c r="V7" s="35">
        <f t="shared" si="1"/>
        <v>0</v>
      </c>
    </row>
    <row r="8" spans="1:22" x14ac:dyDescent="0.2">
      <c r="B8" s="30" t="s">
        <v>39</v>
      </c>
      <c r="C8" s="31">
        <v>37.994999999999997</v>
      </c>
      <c r="D8" s="33">
        <v>58.89</v>
      </c>
      <c r="E8" s="33">
        <v>156.41994</v>
      </c>
      <c r="F8" s="33">
        <v>0</v>
      </c>
      <c r="G8" s="31">
        <v>243.23249999999999</v>
      </c>
      <c r="H8" s="31">
        <v>227.20400000000001</v>
      </c>
      <c r="I8" s="31">
        <v>231.33600000000001</v>
      </c>
      <c r="J8" s="31">
        <v>296.29000000000002</v>
      </c>
      <c r="K8" s="31">
        <v>186.5</v>
      </c>
      <c r="L8" s="34"/>
      <c r="M8" s="30" t="s">
        <v>39</v>
      </c>
      <c r="N8" s="35">
        <f t="shared" si="2"/>
        <v>100</v>
      </c>
      <c r="O8" s="37">
        <f t="shared" si="1"/>
        <v>100</v>
      </c>
      <c r="P8" s="37">
        <f t="shared" si="1"/>
        <v>100</v>
      </c>
      <c r="Q8" s="37"/>
      <c r="R8" s="35">
        <f t="shared" si="1"/>
        <v>100</v>
      </c>
      <c r="S8" s="35">
        <f t="shared" si="1"/>
        <v>100</v>
      </c>
      <c r="T8" s="35">
        <f t="shared" si="1"/>
        <v>100</v>
      </c>
      <c r="U8" s="35">
        <f t="shared" si="1"/>
        <v>100</v>
      </c>
      <c r="V8" s="35">
        <f t="shared" si="1"/>
        <v>100</v>
      </c>
    </row>
    <row r="9" spans="1:22" x14ac:dyDescent="0.2">
      <c r="A9" s="24"/>
      <c r="B9" s="38" t="s">
        <v>4</v>
      </c>
      <c r="C9" s="39">
        <v>0</v>
      </c>
      <c r="D9" s="40"/>
      <c r="E9" s="41"/>
      <c r="F9" s="41"/>
      <c r="G9" s="39">
        <v>0</v>
      </c>
      <c r="H9" s="39"/>
      <c r="I9" s="39"/>
      <c r="J9" s="39">
        <v>0</v>
      </c>
      <c r="K9" s="39">
        <v>0</v>
      </c>
      <c r="L9" s="34"/>
      <c r="M9" s="38" t="s">
        <v>4</v>
      </c>
      <c r="N9" s="42">
        <f t="shared" si="2"/>
        <v>0</v>
      </c>
      <c r="O9" s="43">
        <f t="shared" si="1"/>
        <v>0</v>
      </c>
      <c r="P9" s="44">
        <f t="shared" si="1"/>
        <v>0</v>
      </c>
      <c r="Q9" s="44"/>
      <c r="R9" s="42">
        <f t="shared" si="1"/>
        <v>0</v>
      </c>
      <c r="S9" s="42">
        <f t="shared" si="1"/>
        <v>0</v>
      </c>
      <c r="T9" s="42">
        <f t="shared" si="1"/>
        <v>0</v>
      </c>
      <c r="U9" s="42">
        <f t="shared" si="1"/>
        <v>0</v>
      </c>
      <c r="V9" s="42">
        <f t="shared" si="1"/>
        <v>0</v>
      </c>
    </row>
    <row r="10" spans="1:22" x14ac:dyDescent="0.2">
      <c r="B10" s="26" t="s">
        <v>40</v>
      </c>
      <c r="C10" s="27">
        <f t="shared" ref="C10:J10" si="3">SUM(C11:C13)</f>
        <v>114277.40410401617</v>
      </c>
      <c r="D10" s="27">
        <f t="shared" si="3"/>
        <v>149503.09279526171</v>
      </c>
      <c r="E10" s="27">
        <f t="shared" si="3"/>
        <v>253697.38645922032</v>
      </c>
      <c r="F10" s="27">
        <f t="shared" si="3"/>
        <v>287438.82590513106</v>
      </c>
      <c r="G10" s="27">
        <f t="shared" si="3"/>
        <v>405764.65929667675</v>
      </c>
      <c r="H10" s="27">
        <f t="shared" si="3"/>
        <v>396707.52376693033</v>
      </c>
      <c r="I10" s="27">
        <f t="shared" si="3"/>
        <v>415096.77267844329</v>
      </c>
      <c r="J10" s="27">
        <f t="shared" si="3"/>
        <v>506365.60778543144</v>
      </c>
      <c r="K10" s="27">
        <f>SUM(K11:K13)</f>
        <v>546139.74875314825</v>
      </c>
      <c r="L10" s="28"/>
      <c r="M10" s="26" t="s">
        <v>40</v>
      </c>
      <c r="N10" s="29">
        <f>C10/C$10*100</f>
        <v>100</v>
      </c>
      <c r="O10" s="29">
        <f t="shared" ref="O10:V13" si="4">D10/D$10*100</f>
        <v>100</v>
      </c>
      <c r="P10" s="29">
        <f t="shared" si="4"/>
        <v>100</v>
      </c>
      <c r="Q10" s="29">
        <f t="shared" si="4"/>
        <v>100</v>
      </c>
      <c r="R10" s="29">
        <f t="shared" si="4"/>
        <v>100</v>
      </c>
      <c r="S10" s="29">
        <f t="shared" si="4"/>
        <v>100</v>
      </c>
      <c r="T10" s="29">
        <f t="shared" si="4"/>
        <v>100</v>
      </c>
      <c r="U10" s="29">
        <f t="shared" si="4"/>
        <v>100</v>
      </c>
      <c r="V10" s="29">
        <f t="shared" si="4"/>
        <v>100</v>
      </c>
    </row>
    <row r="11" spans="1:22" x14ac:dyDescent="0.2">
      <c r="B11" s="30" t="s">
        <v>38</v>
      </c>
      <c r="C11" s="33">
        <v>101197.44626769448</v>
      </c>
      <c r="D11" s="33">
        <v>136743.45372086766</v>
      </c>
      <c r="E11" s="33">
        <v>229818.39701696986</v>
      </c>
      <c r="F11" s="33">
        <v>244637.13071939044</v>
      </c>
      <c r="G11" s="33">
        <v>328462.89980110736</v>
      </c>
      <c r="H11" s="33">
        <v>354484.24935214041</v>
      </c>
      <c r="I11" s="33">
        <v>368569.51122801594</v>
      </c>
      <c r="J11" s="33">
        <v>471024.20880628203</v>
      </c>
      <c r="K11" s="33">
        <v>527206.12588491919</v>
      </c>
      <c r="L11" s="34"/>
      <c r="M11" s="30" t="s">
        <v>38</v>
      </c>
      <c r="N11" s="37">
        <f t="shared" ref="N11:N13" si="5">C11/C$10*100</f>
        <v>88.554204622624951</v>
      </c>
      <c r="O11" s="37">
        <f t="shared" si="4"/>
        <v>91.465300927340792</v>
      </c>
      <c r="P11" s="37">
        <f t="shared" si="4"/>
        <v>90.587609208150511</v>
      </c>
      <c r="Q11" s="37">
        <f t="shared" si="4"/>
        <v>85.109285410222455</v>
      </c>
      <c r="R11" s="37">
        <f t="shared" si="4"/>
        <v>80.949114782554318</v>
      </c>
      <c r="S11" s="37">
        <f t="shared" si="4"/>
        <v>89.356573322870346</v>
      </c>
      <c r="T11" s="37">
        <f t="shared" si="4"/>
        <v>88.791225441188885</v>
      </c>
      <c r="U11" s="37">
        <f t="shared" si="4"/>
        <v>93.020576746174854</v>
      </c>
      <c r="V11" s="37">
        <f t="shared" si="4"/>
        <v>96.533190834130821</v>
      </c>
    </row>
    <row r="12" spans="1:22" x14ac:dyDescent="0.2">
      <c r="B12" s="30" t="s">
        <v>39</v>
      </c>
      <c r="C12" s="33">
        <v>12047.387836321683</v>
      </c>
      <c r="D12" s="33">
        <v>11976.859074394042</v>
      </c>
      <c r="E12" s="33">
        <v>22533.149442250451</v>
      </c>
      <c r="F12" s="33">
        <v>42801.695185740624</v>
      </c>
      <c r="G12" s="33">
        <v>76140.425495569434</v>
      </c>
      <c r="H12" s="33">
        <v>41830.774414789936</v>
      </c>
      <c r="I12" s="33">
        <v>45477.351450427392</v>
      </c>
      <c r="J12" s="33">
        <v>35341.398979149395</v>
      </c>
      <c r="K12" s="33">
        <v>18933.62286822906</v>
      </c>
      <c r="L12" s="34"/>
      <c r="M12" s="30" t="s">
        <v>39</v>
      </c>
      <c r="N12" s="37">
        <f t="shared" si="5"/>
        <v>10.542230925508299</v>
      </c>
      <c r="O12" s="37">
        <f t="shared" si="4"/>
        <v>8.0111112422241693</v>
      </c>
      <c r="P12" s="37">
        <f t="shared" si="4"/>
        <v>8.881900502302754</v>
      </c>
      <c r="Q12" s="37">
        <f t="shared" si="4"/>
        <v>14.890714589777543</v>
      </c>
      <c r="R12" s="37">
        <f t="shared" si="4"/>
        <v>18.764676457418879</v>
      </c>
      <c r="S12" s="37">
        <f t="shared" si="4"/>
        <v>10.544487288162937</v>
      </c>
      <c r="T12" s="37">
        <f t="shared" si="4"/>
        <v>10.955843177720064</v>
      </c>
      <c r="U12" s="37">
        <f t="shared" si="4"/>
        <v>6.9794232538251384</v>
      </c>
      <c r="V12" s="37">
        <f t="shared" si="4"/>
        <v>3.4668091658691815</v>
      </c>
    </row>
    <row r="13" spans="1:22" x14ac:dyDescent="0.2">
      <c r="B13" s="38" t="s">
        <v>4</v>
      </c>
      <c r="C13" s="41">
        <v>1032.57</v>
      </c>
      <c r="D13" s="41">
        <v>782.78</v>
      </c>
      <c r="E13" s="41">
        <v>1345.84</v>
      </c>
      <c r="F13" s="41">
        <v>0</v>
      </c>
      <c r="G13" s="41">
        <v>1161.3340000000001</v>
      </c>
      <c r="H13" s="41">
        <v>392.5</v>
      </c>
      <c r="I13" s="41">
        <v>1049.9100000000001</v>
      </c>
      <c r="J13" s="41">
        <v>0</v>
      </c>
      <c r="K13" s="41">
        <v>0</v>
      </c>
      <c r="L13" s="34"/>
      <c r="M13" s="38" t="s">
        <v>4</v>
      </c>
      <c r="N13" s="44">
        <f t="shared" si="5"/>
        <v>0.90356445186674605</v>
      </c>
      <c r="O13" s="44">
        <f t="shared" si="4"/>
        <v>0.52358783043504309</v>
      </c>
      <c r="P13" s="44">
        <f t="shared" si="4"/>
        <v>0.53049028954672817</v>
      </c>
      <c r="Q13" s="44">
        <f t="shared" si="4"/>
        <v>0</v>
      </c>
      <c r="R13" s="44">
        <f t="shared" si="4"/>
        <v>0.28620876002680296</v>
      </c>
      <c r="S13" s="44">
        <f t="shared" si="4"/>
        <v>9.8939388966718403E-2</v>
      </c>
      <c r="T13" s="44">
        <f t="shared" si="4"/>
        <v>0.25293138109105895</v>
      </c>
      <c r="U13" s="44">
        <f t="shared" si="4"/>
        <v>0</v>
      </c>
      <c r="V13" s="44">
        <f t="shared" si="4"/>
        <v>0</v>
      </c>
    </row>
    <row r="14" spans="1:22" x14ac:dyDescent="0.2">
      <c r="B14" s="26" t="s">
        <v>41</v>
      </c>
      <c r="C14" s="27">
        <f t="shared" ref="C14:J14" si="6">SUM(C15:C17)</f>
        <v>26201.305548385328</v>
      </c>
      <c r="D14" s="27">
        <f t="shared" si="6"/>
        <v>34785.067084903618</v>
      </c>
      <c r="E14" s="27">
        <f t="shared" si="6"/>
        <v>62076.346352312226</v>
      </c>
      <c r="F14" s="27">
        <f t="shared" si="6"/>
        <v>62896.810844730644</v>
      </c>
      <c r="G14" s="27">
        <f t="shared" si="6"/>
        <v>94465.343577701598</v>
      </c>
      <c r="H14" s="27">
        <f t="shared" si="6"/>
        <v>92280.952547329958</v>
      </c>
      <c r="I14" s="27">
        <f t="shared" si="6"/>
        <v>110550.03442075601</v>
      </c>
      <c r="J14" s="27">
        <f t="shared" si="6"/>
        <v>141381.72230899462</v>
      </c>
      <c r="K14" s="27">
        <f>SUM(K15:K17)</f>
        <v>160985.30091652542</v>
      </c>
      <c r="L14" s="28"/>
      <c r="M14" s="26" t="s">
        <v>41</v>
      </c>
      <c r="N14" s="29">
        <f>C14/C$14*100</f>
        <v>100</v>
      </c>
      <c r="O14" s="29">
        <f t="shared" ref="O14:V17" si="7">D14/D$14*100</f>
        <v>100</v>
      </c>
      <c r="P14" s="29">
        <f t="shared" si="7"/>
        <v>100</v>
      </c>
      <c r="Q14" s="29">
        <f t="shared" si="7"/>
        <v>100</v>
      </c>
      <c r="R14" s="29">
        <f t="shared" si="7"/>
        <v>100</v>
      </c>
      <c r="S14" s="29">
        <f t="shared" si="7"/>
        <v>100</v>
      </c>
      <c r="T14" s="29">
        <f t="shared" si="7"/>
        <v>100</v>
      </c>
      <c r="U14" s="29">
        <f t="shared" si="7"/>
        <v>100</v>
      </c>
      <c r="V14" s="29">
        <f t="shared" si="7"/>
        <v>100</v>
      </c>
    </row>
    <row r="15" spans="1:22" x14ac:dyDescent="0.2">
      <c r="B15" s="30" t="s">
        <v>38</v>
      </c>
      <c r="C15" s="33">
        <v>23565.95742933371</v>
      </c>
      <c r="D15" s="33">
        <v>32150.898052108772</v>
      </c>
      <c r="E15" s="33">
        <v>56900.238363972567</v>
      </c>
      <c r="F15" s="33">
        <v>60569.176494533538</v>
      </c>
      <c r="G15" s="33">
        <v>81323.416815167293</v>
      </c>
      <c r="H15" s="33">
        <v>87765.986301441706</v>
      </c>
      <c r="I15" s="33">
        <v>91253.325733615682</v>
      </c>
      <c r="J15" s="33">
        <v>116619.86204829374</v>
      </c>
      <c r="K15" s="33">
        <v>130529.82102030524</v>
      </c>
      <c r="L15" s="34"/>
      <c r="M15" s="30" t="s">
        <v>38</v>
      </c>
      <c r="N15" s="37">
        <f t="shared" ref="N15:N17" si="8">C15/C$14*100</f>
        <v>89.941920587945575</v>
      </c>
      <c r="O15" s="37">
        <f t="shared" si="7"/>
        <v>92.427299259290351</v>
      </c>
      <c r="P15" s="37">
        <f t="shared" si="7"/>
        <v>91.661706442961659</v>
      </c>
      <c r="Q15" s="37">
        <f t="shared" si="7"/>
        <v>96.299280807824758</v>
      </c>
      <c r="R15" s="37">
        <f t="shared" si="7"/>
        <v>86.08809721660036</v>
      </c>
      <c r="S15" s="37">
        <f t="shared" si="7"/>
        <v>95.107369266076262</v>
      </c>
      <c r="T15" s="37">
        <f t="shared" si="7"/>
        <v>82.544818924527334</v>
      </c>
      <c r="U15" s="37">
        <f t="shared" si="7"/>
        <v>82.485812270285564</v>
      </c>
      <c r="V15" s="37">
        <f t="shared" si="7"/>
        <v>81.081825655615575</v>
      </c>
    </row>
    <row r="16" spans="1:22" x14ac:dyDescent="0.2">
      <c r="B16" s="30" t="s">
        <v>39</v>
      </c>
      <c r="C16" s="33">
        <v>2635.3481190516177</v>
      </c>
      <c r="D16" s="33">
        <v>2634.1690327948427</v>
      </c>
      <c r="E16" s="33">
        <v>5176.1079883396615</v>
      </c>
      <c r="F16" s="33">
        <v>2327.6343501971091</v>
      </c>
      <c r="G16" s="33">
        <v>13141.926762534309</v>
      </c>
      <c r="H16" s="33">
        <v>4514.966245888254</v>
      </c>
      <c r="I16" s="33">
        <v>19296.70868714033</v>
      </c>
      <c r="J16" s="33">
        <v>24761.860260700887</v>
      </c>
      <c r="K16" s="33">
        <v>30455.479896220171</v>
      </c>
      <c r="L16" s="34"/>
      <c r="M16" s="30" t="s">
        <v>39</v>
      </c>
      <c r="N16" s="37">
        <f t="shared" si="8"/>
        <v>10.058079412054424</v>
      </c>
      <c r="O16" s="37">
        <f t="shared" si="7"/>
        <v>7.5727007407096441</v>
      </c>
      <c r="P16" s="37">
        <f t="shared" si="7"/>
        <v>8.3382935570383516</v>
      </c>
      <c r="Q16" s="37">
        <f t="shared" si="7"/>
        <v>3.7007191921752476</v>
      </c>
      <c r="R16" s="37">
        <f t="shared" si="7"/>
        <v>13.911902783399649</v>
      </c>
      <c r="S16" s="37">
        <f t="shared" si="7"/>
        <v>4.8926307339237463</v>
      </c>
      <c r="T16" s="37">
        <f t="shared" si="7"/>
        <v>17.455181075472673</v>
      </c>
      <c r="U16" s="37">
        <f t="shared" si="7"/>
        <v>17.514187729714443</v>
      </c>
      <c r="V16" s="37">
        <f t="shared" si="7"/>
        <v>18.918174344384422</v>
      </c>
    </row>
    <row r="17" spans="2:22" x14ac:dyDescent="0.2">
      <c r="B17" s="38" t="s">
        <v>4</v>
      </c>
      <c r="C17" s="41">
        <v>0</v>
      </c>
      <c r="D17" s="41"/>
      <c r="E17" s="41"/>
      <c r="F17" s="41"/>
      <c r="G17" s="41">
        <v>0</v>
      </c>
      <c r="H17" s="41"/>
      <c r="I17" s="41">
        <v>0</v>
      </c>
      <c r="J17" s="41"/>
      <c r="K17" s="41">
        <v>0</v>
      </c>
      <c r="L17" s="34"/>
      <c r="M17" s="38" t="s">
        <v>4</v>
      </c>
      <c r="N17" s="44">
        <f t="shared" si="8"/>
        <v>0</v>
      </c>
      <c r="O17" s="44">
        <f t="shared" si="7"/>
        <v>0</v>
      </c>
      <c r="P17" s="44">
        <f t="shared" si="7"/>
        <v>0</v>
      </c>
      <c r="Q17" s="44">
        <f t="shared" si="7"/>
        <v>0</v>
      </c>
      <c r="R17" s="44">
        <f t="shared" si="7"/>
        <v>0</v>
      </c>
      <c r="S17" s="44">
        <f t="shared" si="7"/>
        <v>0</v>
      </c>
      <c r="T17" s="44">
        <f t="shared" si="7"/>
        <v>0</v>
      </c>
      <c r="U17" s="44">
        <f t="shared" si="7"/>
        <v>0</v>
      </c>
      <c r="V17" s="44">
        <f t="shared" si="7"/>
        <v>0</v>
      </c>
    </row>
    <row r="18" spans="2:22" x14ac:dyDescent="0.2">
      <c r="B18" s="26" t="s">
        <v>42</v>
      </c>
      <c r="C18" s="27">
        <f t="shared" ref="C18:F18" si="9">SUM(C19:C21)</f>
        <v>10977.873124598513</v>
      </c>
      <c r="D18" s="27">
        <f t="shared" si="9"/>
        <v>14574.313954834684</v>
      </c>
      <c r="E18" s="27">
        <f t="shared" si="9"/>
        <v>26008.866353467376</v>
      </c>
      <c r="F18" s="27">
        <f t="shared" si="9"/>
        <v>26352.626136138304</v>
      </c>
      <c r="G18" s="27">
        <f>SUM(G19:G21)</f>
        <v>39579.27037462157</v>
      </c>
      <c r="H18" s="27">
        <f t="shared" ref="H18:K18" si="10">SUM(H19:H21)</f>
        <v>38664.050041739771</v>
      </c>
      <c r="I18" s="27">
        <f t="shared" si="10"/>
        <v>46318.464915800636</v>
      </c>
      <c r="J18" s="27">
        <f t="shared" si="10"/>
        <v>59236.384491573917</v>
      </c>
      <c r="K18" s="27">
        <f t="shared" si="10"/>
        <v>67449.929360326583</v>
      </c>
      <c r="L18" s="28"/>
      <c r="M18" s="26" t="s">
        <v>42</v>
      </c>
      <c r="N18" s="29">
        <f>C18/C$18*100</f>
        <v>100</v>
      </c>
      <c r="O18" s="29">
        <f t="shared" ref="O18:V21" si="11">D18/D$18*100</f>
        <v>100</v>
      </c>
      <c r="P18" s="29">
        <f t="shared" si="11"/>
        <v>100</v>
      </c>
      <c r="Q18" s="29">
        <f t="shared" si="11"/>
        <v>100</v>
      </c>
      <c r="R18" s="29">
        <f t="shared" si="11"/>
        <v>100</v>
      </c>
      <c r="S18" s="29">
        <f t="shared" si="11"/>
        <v>100</v>
      </c>
      <c r="T18" s="29">
        <f t="shared" si="11"/>
        <v>100</v>
      </c>
      <c r="U18" s="29">
        <f t="shared" si="11"/>
        <v>100</v>
      </c>
      <c r="V18" s="29">
        <f t="shared" si="11"/>
        <v>100</v>
      </c>
    </row>
    <row r="19" spans="2:22" x14ac:dyDescent="0.2">
      <c r="B19" s="30" t="s">
        <v>38</v>
      </c>
      <c r="C19" s="33">
        <v>9873.7099279718132</v>
      </c>
      <c r="D19" s="33">
        <v>13470.644774023569</v>
      </c>
      <c r="E19" s="33">
        <v>23840.170726057491</v>
      </c>
      <c r="F19" s="33">
        <v>25377.389443076045</v>
      </c>
      <c r="G19" s="33">
        <v>34073.040757725321</v>
      </c>
      <c r="H19" s="33">
        <v>36772.360846417956</v>
      </c>
      <c r="I19" s="33">
        <v>38233.492993368352</v>
      </c>
      <c r="J19" s="33">
        <v>48861.612907424205</v>
      </c>
      <c r="K19" s="33">
        <v>54689.634128775819</v>
      </c>
      <c r="L19" s="34"/>
      <c r="M19" s="30" t="s">
        <v>38</v>
      </c>
      <c r="N19" s="37">
        <f t="shared" ref="N19:N21" si="12">C19/C$18*100</f>
        <v>89.94192058794556</v>
      </c>
      <c r="O19" s="37">
        <f t="shared" si="11"/>
        <v>92.427299259290351</v>
      </c>
      <c r="P19" s="37">
        <f t="shared" si="11"/>
        <v>91.661706442961659</v>
      </c>
      <c r="Q19" s="37">
        <f t="shared" si="11"/>
        <v>96.299280807824758</v>
      </c>
      <c r="R19" s="37">
        <f t="shared" si="11"/>
        <v>86.08809721660036</v>
      </c>
      <c r="S19" s="37">
        <f t="shared" si="11"/>
        <v>95.107369266076262</v>
      </c>
      <c r="T19" s="37">
        <f t="shared" si="11"/>
        <v>82.54481892452732</v>
      </c>
      <c r="U19" s="37">
        <f t="shared" si="11"/>
        <v>82.48581227028555</v>
      </c>
      <c r="V19" s="37">
        <f t="shared" si="11"/>
        <v>81.081825655615518</v>
      </c>
    </row>
    <row r="20" spans="2:22" x14ac:dyDescent="0.2">
      <c r="B20" s="30" t="s">
        <v>39</v>
      </c>
      <c r="C20" s="33">
        <v>1104.1631966266989</v>
      </c>
      <c r="D20" s="33">
        <v>1103.6691808111154</v>
      </c>
      <c r="E20" s="33">
        <v>2168.6956274098861</v>
      </c>
      <c r="F20" s="33">
        <v>975.23669306226066</v>
      </c>
      <c r="G20" s="33">
        <v>5506.229616896253</v>
      </c>
      <c r="H20" s="33">
        <v>1891.6891953218176</v>
      </c>
      <c r="I20" s="33">
        <v>8084.9719224322835</v>
      </c>
      <c r="J20" s="33">
        <v>10374.771584149714</v>
      </c>
      <c r="K20" s="33">
        <v>12760.295231550761</v>
      </c>
      <c r="L20" s="34"/>
      <c r="M20" s="30" t="s">
        <v>39</v>
      </c>
      <c r="N20" s="37">
        <f t="shared" si="12"/>
        <v>10.058079412054425</v>
      </c>
      <c r="O20" s="37">
        <f t="shared" si="11"/>
        <v>7.5727007407096449</v>
      </c>
      <c r="P20" s="37">
        <f t="shared" si="11"/>
        <v>8.3382935570383516</v>
      </c>
      <c r="Q20" s="37">
        <f t="shared" si="11"/>
        <v>3.7007191921752476</v>
      </c>
      <c r="R20" s="37">
        <f t="shared" si="11"/>
        <v>13.911902783399654</v>
      </c>
      <c r="S20" s="37">
        <f t="shared" si="11"/>
        <v>4.8926307339237471</v>
      </c>
      <c r="T20" s="37">
        <f t="shared" si="11"/>
        <v>17.455181075472677</v>
      </c>
      <c r="U20" s="37">
        <f t="shared" si="11"/>
        <v>17.514187729714454</v>
      </c>
      <c r="V20" s="37">
        <f t="shared" si="11"/>
        <v>18.918174344384482</v>
      </c>
    </row>
    <row r="21" spans="2:22" x14ac:dyDescent="0.2">
      <c r="B21" s="38" t="s">
        <v>4</v>
      </c>
      <c r="C21" s="41">
        <v>0</v>
      </c>
      <c r="D21" s="41"/>
      <c r="E21" s="41"/>
      <c r="F21" s="41"/>
      <c r="G21" s="41">
        <v>0</v>
      </c>
      <c r="H21" s="41"/>
      <c r="I21" s="41"/>
      <c r="J21" s="41">
        <v>0</v>
      </c>
      <c r="K21" s="41">
        <v>0</v>
      </c>
      <c r="L21" s="34"/>
      <c r="M21" s="38" t="s">
        <v>4</v>
      </c>
      <c r="N21" s="44">
        <f t="shared" si="12"/>
        <v>0</v>
      </c>
      <c r="O21" s="44">
        <f t="shared" si="11"/>
        <v>0</v>
      </c>
      <c r="P21" s="44">
        <f t="shared" si="11"/>
        <v>0</v>
      </c>
      <c r="Q21" s="44">
        <f t="shared" si="11"/>
        <v>0</v>
      </c>
      <c r="R21" s="44">
        <f t="shared" si="11"/>
        <v>0</v>
      </c>
      <c r="S21" s="44">
        <f t="shared" si="11"/>
        <v>0</v>
      </c>
      <c r="T21" s="44">
        <f t="shared" si="11"/>
        <v>0</v>
      </c>
      <c r="U21" s="44">
        <f t="shared" si="11"/>
        <v>0</v>
      </c>
      <c r="V21" s="44">
        <f t="shared" si="11"/>
        <v>0</v>
      </c>
    </row>
    <row r="22" spans="2:22" x14ac:dyDescent="0.2">
      <c r="B22" s="26" t="s">
        <v>43</v>
      </c>
      <c r="C22" s="27">
        <f t="shared" ref="C22:J22" si="13">SUM(C23:C25)</f>
        <v>12263.503557</v>
      </c>
      <c r="D22" s="27">
        <f t="shared" si="13"/>
        <v>28077.631712999999</v>
      </c>
      <c r="E22" s="27">
        <f t="shared" si="13"/>
        <v>19128.667416</v>
      </c>
      <c r="F22" s="27">
        <f t="shared" si="13"/>
        <v>17091.351157000001</v>
      </c>
      <c r="G22" s="27">
        <f t="shared" si="13"/>
        <v>32806.560666999998</v>
      </c>
      <c r="H22" s="27">
        <f t="shared" si="13"/>
        <v>29910.060264000003</v>
      </c>
      <c r="I22" s="27">
        <f t="shared" si="13"/>
        <v>25997.279503999998</v>
      </c>
      <c r="J22" s="27">
        <f t="shared" si="13"/>
        <v>57926.673248999999</v>
      </c>
      <c r="K22" s="27">
        <f>SUM(K23:K25)</f>
        <v>63300.429257000003</v>
      </c>
      <c r="L22" s="45"/>
      <c r="M22" s="26" t="s">
        <v>43</v>
      </c>
      <c r="N22" s="29">
        <f>+C22/C$22*100</f>
        <v>100</v>
      </c>
      <c r="O22" s="29">
        <f t="shared" ref="O22:V25" si="14">+D22/D$22*100</f>
        <v>100</v>
      </c>
      <c r="P22" s="29">
        <f t="shared" si="14"/>
        <v>100</v>
      </c>
      <c r="Q22" s="29">
        <f t="shared" si="14"/>
        <v>100</v>
      </c>
      <c r="R22" s="29">
        <f t="shared" si="14"/>
        <v>100</v>
      </c>
      <c r="S22" s="29">
        <f t="shared" si="14"/>
        <v>100</v>
      </c>
      <c r="T22" s="29">
        <f t="shared" si="14"/>
        <v>100</v>
      </c>
      <c r="U22" s="29">
        <f t="shared" si="14"/>
        <v>100</v>
      </c>
      <c r="V22" s="29">
        <f t="shared" si="14"/>
        <v>100</v>
      </c>
    </row>
    <row r="23" spans="2:22" x14ac:dyDescent="0.2">
      <c r="B23" s="30" t="s">
        <v>38</v>
      </c>
      <c r="C23" s="33">
        <v>9001.3620570000003</v>
      </c>
      <c r="D23" s="33">
        <v>26258.317563000001</v>
      </c>
      <c r="E23" s="33">
        <v>15935.911063</v>
      </c>
      <c r="F23" s="33">
        <v>15707.351157000001</v>
      </c>
      <c r="G23" s="33">
        <v>20172.226580999999</v>
      </c>
      <c r="H23" s="33">
        <v>28899.309264000003</v>
      </c>
      <c r="I23" s="33">
        <v>20949.450107999997</v>
      </c>
      <c r="J23" s="33">
        <v>45920.870382000001</v>
      </c>
      <c r="K23" s="33">
        <v>51026.854005000001</v>
      </c>
      <c r="L23" s="34"/>
      <c r="M23" s="30" t="s">
        <v>38</v>
      </c>
      <c r="N23" s="37">
        <f t="shared" ref="N23:N25" si="15">+C23/C$22*100</f>
        <v>73.399595924298723</v>
      </c>
      <c r="O23" s="37">
        <f t="shared" si="14"/>
        <v>93.520414511464466</v>
      </c>
      <c r="P23" s="37">
        <f t="shared" si="14"/>
        <v>83.309049796487926</v>
      </c>
      <c r="Q23" s="37">
        <f t="shared" si="14"/>
        <v>91.902337110233887</v>
      </c>
      <c r="R23" s="37">
        <f t="shared" si="14"/>
        <v>61.488391866969373</v>
      </c>
      <c r="S23" s="37">
        <f t="shared" si="14"/>
        <v>96.620698884995065</v>
      </c>
      <c r="T23" s="37">
        <f t="shared" si="14"/>
        <v>80.583239891607377</v>
      </c>
      <c r="U23" s="37">
        <f t="shared" si="14"/>
        <v>79.274137122647119</v>
      </c>
      <c r="V23" s="37">
        <f t="shared" si="14"/>
        <v>80.610597122226082</v>
      </c>
    </row>
    <row r="24" spans="2:22" x14ac:dyDescent="0.2">
      <c r="B24" s="30" t="s">
        <v>39</v>
      </c>
      <c r="C24" s="33">
        <v>3262.1415000000002</v>
      </c>
      <c r="D24" s="33">
        <v>1819.3141499999999</v>
      </c>
      <c r="E24" s="33">
        <v>3192.7563529999998</v>
      </c>
      <c r="F24" s="33">
        <v>1384</v>
      </c>
      <c r="G24" s="33">
        <v>7504.3340859999989</v>
      </c>
      <c r="H24" s="33">
        <v>1010.7510000000001</v>
      </c>
      <c r="I24" s="33">
        <v>4474.7443960000001</v>
      </c>
      <c r="J24" s="33">
        <v>7096.3028669999994</v>
      </c>
      <c r="K24" s="33">
        <v>5265.2752520000004</v>
      </c>
      <c r="L24" s="34"/>
      <c r="M24" s="30" t="s">
        <v>39</v>
      </c>
      <c r="N24" s="37">
        <f t="shared" si="15"/>
        <v>26.600404075701285</v>
      </c>
      <c r="O24" s="37">
        <f t="shared" si="14"/>
        <v>6.4795854885355375</v>
      </c>
      <c r="P24" s="37">
        <f t="shared" si="14"/>
        <v>16.690950203512074</v>
      </c>
      <c r="Q24" s="37">
        <f t="shared" si="14"/>
        <v>8.0976628897661129</v>
      </c>
      <c r="R24" s="37">
        <f t="shared" si="14"/>
        <v>22.874491971810325</v>
      </c>
      <c r="S24" s="37">
        <f t="shared" si="14"/>
        <v>3.3793011150049344</v>
      </c>
      <c r="T24" s="37">
        <f t="shared" si="14"/>
        <v>17.212356374871863</v>
      </c>
      <c r="U24" s="37">
        <f t="shared" si="14"/>
        <v>12.250492681491085</v>
      </c>
      <c r="V24" s="37">
        <f t="shared" si="14"/>
        <v>8.3179139759431351</v>
      </c>
    </row>
    <row r="25" spans="2:22" x14ac:dyDescent="0.2">
      <c r="B25" s="38" t="s">
        <v>4</v>
      </c>
      <c r="C25" s="41">
        <v>0</v>
      </c>
      <c r="D25" s="41"/>
      <c r="E25" s="41"/>
      <c r="F25" s="41"/>
      <c r="G25" s="41">
        <v>5130</v>
      </c>
      <c r="H25" s="41">
        <v>0</v>
      </c>
      <c r="I25" s="41">
        <v>573.08500000000004</v>
      </c>
      <c r="J25" s="41">
        <v>4909.5</v>
      </c>
      <c r="K25" s="41">
        <v>7008.3</v>
      </c>
      <c r="L25" s="34"/>
      <c r="M25" s="38" t="s">
        <v>4</v>
      </c>
      <c r="N25" s="44">
        <f t="shared" si="15"/>
        <v>0</v>
      </c>
      <c r="O25" s="44">
        <f t="shared" si="14"/>
        <v>0</v>
      </c>
      <c r="P25" s="44">
        <f t="shared" si="14"/>
        <v>0</v>
      </c>
      <c r="Q25" s="44">
        <f t="shared" si="14"/>
        <v>0</v>
      </c>
      <c r="R25" s="44">
        <f t="shared" si="14"/>
        <v>15.637116161220302</v>
      </c>
      <c r="S25" s="44">
        <f t="shared" si="14"/>
        <v>0</v>
      </c>
      <c r="T25" s="44">
        <f t="shared" si="14"/>
        <v>2.2044037335207474</v>
      </c>
      <c r="U25" s="44">
        <f t="shared" si="14"/>
        <v>8.4753701958618066</v>
      </c>
      <c r="V25" s="44">
        <f t="shared" si="14"/>
        <v>11.071488901830781</v>
      </c>
    </row>
    <row r="26" spans="2:22" x14ac:dyDescent="0.2">
      <c r="B26" s="26" t="s">
        <v>44</v>
      </c>
      <c r="C26" s="27">
        <f t="shared" ref="C26:J26" si="16">SUM(C27:C29)</f>
        <v>71184.650565999997</v>
      </c>
      <c r="D26" s="27">
        <f t="shared" si="16"/>
        <v>108664.28036199999</v>
      </c>
      <c r="E26" s="27">
        <f t="shared" si="16"/>
        <v>151404.19899499998</v>
      </c>
      <c r="F26" s="27">
        <f t="shared" si="16"/>
        <v>231983.96460000001</v>
      </c>
      <c r="G26" s="27">
        <f t="shared" si="16"/>
        <v>346309.77429800003</v>
      </c>
      <c r="H26" s="27">
        <f t="shared" si="16"/>
        <v>418061.18815100001</v>
      </c>
      <c r="I26" s="27">
        <f t="shared" si="16"/>
        <v>332451.218811</v>
      </c>
      <c r="J26" s="27">
        <f t="shared" si="16"/>
        <v>440209.454531</v>
      </c>
      <c r="K26" s="27">
        <f>SUM(K27:K29)</f>
        <v>536000.90929600003</v>
      </c>
      <c r="L26" s="28"/>
      <c r="M26" s="26" t="s">
        <v>44</v>
      </c>
      <c r="N26" s="29">
        <f>+C26/C$26*100</f>
        <v>100</v>
      </c>
      <c r="O26" s="29">
        <f t="shared" ref="O26:V29" si="17">+D26/D$26*100</f>
        <v>100</v>
      </c>
      <c r="P26" s="29">
        <f t="shared" si="17"/>
        <v>100</v>
      </c>
      <c r="Q26" s="29">
        <f t="shared" si="17"/>
        <v>100</v>
      </c>
      <c r="R26" s="29">
        <f t="shared" si="17"/>
        <v>100</v>
      </c>
      <c r="S26" s="29">
        <f t="shared" si="17"/>
        <v>100</v>
      </c>
      <c r="T26" s="29">
        <f t="shared" si="17"/>
        <v>100</v>
      </c>
      <c r="U26" s="29">
        <f t="shared" si="17"/>
        <v>100</v>
      </c>
      <c r="V26" s="29">
        <f t="shared" si="17"/>
        <v>100</v>
      </c>
    </row>
    <row r="27" spans="2:22" x14ac:dyDescent="0.2">
      <c r="B27" s="30" t="s">
        <v>38</v>
      </c>
      <c r="C27" s="33">
        <v>29214.587489000001</v>
      </c>
      <c r="D27" s="33">
        <v>34576.995354999999</v>
      </c>
      <c r="E27" s="33">
        <v>42077.375694000002</v>
      </c>
      <c r="F27" s="33">
        <v>57974.866409000002</v>
      </c>
      <c r="G27" s="33">
        <v>88484.602939000004</v>
      </c>
      <c r="H27" s="33">
        <v>141781.24325500001</v>
      </c>
      <c r="I27" s="33">
        <v>97409.202504000001</v>
      </c>
      <c r="J27" s="33">
        <v>150174.83110299997</v>
      </c>
      <c r="K27" s="33">
        <v>132244.524321</v>
      </c>
      <c r="L27" s="34"/>
      <c r="M27" s="30" t="s">
        <v>38</v>
      </c>
      <c r="N27" s="37">
        <f t="shared" ref="N27:N29" si="18">+C27/C$26*100</f>
        <v>41.040571607376549</v>
      </c>
      <c r="O27" s="37">
        <f t="shared" si="17"/>
        <v>31.820019641975755</v>
      </c>
      <c r="P27" s="37">
        <f t="shared" si="17"/>
        <v>27.79141924286365</v>
      </c>
      <c r="Q27" s="37">
        <f t="shared" si="17"/>
        <v>24.990893878791827</v>
      </c>
      <c r="R27" s="37">
        <f t="shared" si="17"/>
        <v>25.550709077838178</v>
      </c>
      <c r="S27" s="37">
        <f t="shared" si="17"/>
        <v>33.913993279804266</v>
      </c>
      <c r="T27" s="37">
        <f t="shared" si="17"/>
        <v>29.300299410054976</v>
      </c>
      <c r="U27" s="37">
        <f t="shared" si="17"/>
        <v>34.11440384963938</v>
      </c>
      <c r="V27" s="37">
        <f t="shared" si="17"/>
        <v>24.672444025271151</v>
      </c>
    </row>
    <row r="28" spans="2:22" x14ac:dyDescent="0.2">
      <c r="B28" s="30" t="s">
        <v>39</v>
      </c>
      <c r="C28" s="33">
        <v>14869.916717</v>
      </c>
      <c r="D28" s="33">
        <v>23737.956059</v>
      </c>
      <c r="E28" s="33">
        <v>30441.393713999998</v>
      </c>
      <c r="F28" s="33">
        <v>47689.894531999998</v>
      </c>
      <c r="G28" s="33">
        <v>52236.972870999998</v>
      </c>
      <c r="H28" s="33">
        <v>94281.550879999995</v>
      </c>
      <c r="I28" s="33">
        <v>62968.167496000002</v>
      </c>
      <c r="J28" s="33">
        <v>82350.871301999985</v>
      </c>
      <c r="K28" s="33">
        <v>81513.957435000004</v>
      </c>
      <c r="L28" s="34"/>
      <c r="M28" s="30" t="s">
        <v>39</v>
      </c>
      <c r="N28" s="37">
        <f t="shared" si="18"/>
        <v>20.889217828235481</v>
      </c>
      <c r="O28" s="37">
        <f t="shared" si="17"/>
        <v>21.845224557619382</v>
      </c>
      <c r="P28" s="37">
        <f t="shared" si="17"/>
        <v>20.106043237945666</v>
      </c>
      <c r="Q28" s="37">
        <f t="shared" si="17"/>
        <v>20.55740991159869</v>
      </c>
      <c r="R28" s="37">
        <f t="shared" si="17"/>
        <v>15.083886377994638</v>
      </c>
      <c r="S28" s="37">
        <f t="shared" si="17"/>
        <v>22.552093701160878</v>
      </c>
      <c r="T28" s="37">
        <f t="shared" si="17"/>
        <v>18.940573513673201</v>
      </c>
      <c r="U28" s="37">
        <f t="shared" si="17"/>
        <v>18.707201868196304</v>
      </c>
      <c r="V28" s="37">
        <f t="shared" si="17"/>
        <v>15.207802080422386</v>
      </c>
    </row>
    <row r="29" spans="2:22" x14ac:dyDescent="0.2">
      <c r="B29" s="38" t="s">
        <v>4</v>
      </c>
      <c r="C29" s="41">
        <v>27100.146360000002</v>
      </c>
      <c r="D29" s="41">
        <v>50349.328948000002</v>
      </c>
      <c r="E29" s="41">
        <v>78885.429587000006</v>
      </c>
      <c r="F29" s="41">
        <v>126319.20365899999</v>
      </c>
      <c r="G29" s="41">
        <v>205588.19848800002</v>
      </c>
      <c r="H29" s="41">
        <v>181998.39401600001</v>
      </c>
      <c r="I29" s="41">
        <v>172073.848811</v>
      </c>
      <c r="J29" s="41">
        <v>207683.75212600001</v>
      </c>
      <c r="K29" s="41">
        <v>322242.42754</v>
      </c>
      <c r="L29" s="34"/>
      <c r="M29" s="38" t="s">
        <v>4</v>
      </c>
      <c r="N29" s="44">
        <f t="shared" si="18"/>
        <v>38.070210564387985</v>
      </c>
      <c r="O29" s="44">
        <f t="shared" si="17"/>
        <v>46.334755800404871</v>
      </c>
      <c r="P29" s="44">
        <f t="shared" si="17"/>
        <v>52.102537519190697</v>
      </c>
      <c r="Q29" s="44">
        <f t="shared" si="17"/>
        <v>54.45169620960948</v>
      </c>
      <c r="R29" s="44">
        <f t="shared" si="17"/>
        <v>59.365404544167177</v>
      </c>
      <c r="S29" s="44">
        <f t="shared" si="17"/>
        <v>43.533913019034856</v>
      </c>
      <c r="T29" s="44">
        <f t="shared" si="17"/>
        <v>51.759127076271824</v>
      </c>
      <c r="U29" s="44">
        <f t="shared" si="17"/>
        <v>47.178394282164312</v>
      </c>
      <c r="V29" s="44">
        <f t="shared" si="17"/>
        <v>60.119753894306463</v>
      </c>
    </row>
    <row r="30" spans="2:22" x14ac:dyDescent="0.2">
      <c r="B30" s="26" t="s">
        <v>45</v>
      </c>
      <c r="C30" s="27">
        <f t="shared" ref="C30:J30" si="19">SUM(C31:C33)</f>
        <v>0</v>
      </c>
      <c r="D30" s="27">
        <f t="shared" si="19"/>
        <v>3.19</v>
      </c>
      <c r="E30" s="27">
        <f t="shared" si="19"/>
        <v>3.51</v>
      </c>
      <c r="F30" s="27">
        <f t="shared" si="19"/>
        <v>19.5</v>
      </c>
      <c r="G30" s="27">
        <f t="shared" si="19"/>
        <v>5451.4927669999997</v>
      </c>
      <c r="H30" s="27">
        <f t="shared" si="19"/>
        <v>3691.9021149999999</v>
      </c>
      <c r="I30" s="27">
        <f t="shared" si="19"/>
        <v>5919.8051940000005</v>
      </c>
      <c r="J30" s="27">
        <f t="shared" si="19"/>
        <v>5555.669363</v>
      </c>
      <c r="K30" s="27">
        <f>SUM(K31:K33)</f>
        <v>2117.9591220000002</v>
      </c>
      <c r="L30" s="28"/>
      <c r="M30" s="26" t="s">
        <v>45</v>
      </c>
      <c r="N30" s="29"/>
      <c r="O30" s="29">
        <f t="shared" ref="O30:V33" si="20">+D30/D$30*100</f>
        <v>100</v>
      </c>
      <c r="P30" s="29">
        <f t="shared" si="20"/>
        <v>100</v>
      </c>
      <c r="Q30" s="29">
        <f t="shared" si="20"/>
        <v>100</v>
      </c>
      <c r="R30" s="29">
        <f t="shared" si="20"/>
        <v>100</v>
      </c>
      <c r="S30" s="29">
        <f t="shared" si="20"/>
        <v>100</v>
      </c>
      <c r="T30" s="29">
        <f t="shared" si="20"/>
        <v>100</v>
      </c>
      <c r="U30" s="29">
        <f t="shared" si="20"/>
        <v>100</v>
      </c>
      <c r="V30" s="29">
        <f t="shared" si="20"/>
        <v>100</v>
      </c>
    </row>
    <row r="31" spans="2:22" x14ac:dyDescent="0.2">
      <c r="B31" s="30" t="s">
        <v>38</v>
      </c>
      <c r="C31" s="33">
        <v>0</v>
      </c>
      <c r="D31" s="33"/>
      <c r="E31" s="33">
        <v>0</v>
      </c>
      <c r="F31" s="33">
        <v>0</v>
      </c>
      <c r="G31" s="33">
        <v>0</v>
      </c>
      <c r="H31" s="33">
        <v>1400.600115</v>
      </c>
      <c r="I31" s="33">
        <v>1482.1110169999999</v>
      </c>
      <c r="J31" s="33">
        <v>1901.6384950000001</v>
      </c>
      <c r="K31" s="33">
        <v>2117.9591220000002</v>
      </c>
      <c r="L31" s="34"/>
      <c r="M31" s="30" t="s">
        <v>38</v>
      </c>
      <c r="N31" s="37"/>
      <c r="O31" s="37">
        <f t="shared" si="20"/>
        <v>0</v>
      </c>
      <c r="P31" s="37">
        <f t="shared" si="20"/>
        <v>0</v>
      </c>
      <c r="Q31" s="37">
        <f t="shared" si="20"/>
        <v>0</v>
      </c>
      <c r="R31" s="37">
        <f t="shared" si="20"/>
        <v>0</v>
      </c>
      <c r="S31" s="37">
        <f t="shared" si="20"/>
        <v>37.937086937095025</v>
      </c>
      <c r="T31" s="37">
        <f t="shared" si="20"/>
        <v>25.036482931941556</v>
      </c>
      <c r="U31" s="37">
        <f t="shared" si="20"/>
        <v>34.228791721563795</v>
      </c>
      <c r="V31" s="37">
        <f t="shared" si="20"/>
        <v>100</v>
      </c>
    </row>
    <row r="32" spans="2:22" x14ac:dyDescent="0.2">
      <c r="B32" s="30" t="s">
        <v>39</v>
      </c>
      <c r="C32" s="33">
        <v>0</v>
      </c>
      <c r="D32" s="33">
        <v>3.19</v>
      </c>
      <c r="E32" s="33">
        <v>3.51</v>
      </c>
      <c r="F32" s="33">
        <v>19.5</v>
      </c>
      <c r="G32" s="33">
        <v>5451.4927669999997</v>
      </c>
      <c r="H32" s="33">
        <v>2291.3020000000001</v>
      </c>
      <c r="I32" s="33">
        <v>4437.6941770000003</v>
      </c>
      <c r="J32" s="33">
        <v>3654.0308679999998</v>
      </c>
      <c r="K32" s="33">
        <v>0</v>
      </c>
      <c r="L32" s="34"/>
      <c r="M32" s="30" t="s">
        <v>39</v>
      </c>
      <c r="N32" s="37"/>
      <c r="O32" s="37">
        <f t="shared" si="20"/>
        <v>100</v>
      </c>
      <c r="P32" s="37">
        <f t="shared" si="20"/>
        <v>100</v>
      </c>
      <c r="Q32" s="37">
        <f t="shared" si="20"/>
        <v>100</v>
      </c>
      <c r="R32" s="37">
        <f t="shared" si="20"/>
        <v>100</v>
      </c>
      <c r="S32" s="37">
        <f t="shared" si="20"/>
        <v>62.062913062904975</v>
      </c>
      <c r="T32" s="37">
        <f t="shared" si="20"/>
        <v>74.963517068058437</v>
      </c>
      <c r="U32" s="37">
        <f t="shared" si="20"/>
        <v>65.771208278436205</v>
      </c>
      <c r="V32" s="37">
        <f t="shared" si="20"/>
        <v>0</v>
      </c>
    </row>
    <row r="33" spans="2:22" x14ac:dyDescent="0.2">
      <c r="B33" s="38" t="s">
        <v>4</v>
      </c>
      <c r="C33" s="41">
        <v>0</v>
      </c>
      <c r="D33" s="41"/>
      <c r="E33" s="41"/>
      <c r="F33" s="41"/>
      <c r="G33" s="41">
        <v>0</v>
      </c>
      <c r="H33" s="41"/>
      <c r="I33" s="41"/>
      <c r="J33" s="41">
        <v>0</v>
      </c>
      <c r="K33" s="41">
        <v>0</v>
      </c>
      <c r="L33" s="34"/>
      <c r="M33" s="38" t="s">
        <v>4</v>
      </c>
      <c r="N33" s="44"/>
      <c r="O33" s="44">
        <f t="shared" si="20"/>
        <v>0</v>
      </c>
      <c r="P33" s="44">
        <f t="shared" si="20"/>
        <v>0</v>
      </c>
      <c r="Q33" s="44">
        <f t="shared" si="20"/>
        <v>0</v>
      </c>
      <c r="R33" s="44">
        <f t="shared" si="20"/>
        <v>0</v>
      </c>
      <c r="S33" s="44">
        <f t="shared" si="20"/>
        <v>0</v>
      </c>
      <c r="T33" s="44">
        <f t="shared" si="20"/>
        <v>0</v>
      </c>
      <c r="U33" s="44">
        <f t="shared" si="20"/>
        <v>0</v>
      </c>
      <c r="V33" s="44">
        <f t="shared" si="20"/>
        <v>0</v>
      </c>
    </row>
    <row r="34" spans="2:22" x14ac:dyDescent="0.2">
      <c r="B34" s="26" t="s">
        <v>46</v>
      </c>
      <c r="C34" s="27">
        <f t="shared" ref="C34:J34" si="21">SUM(C35:C37)</f>
        <v>20.260000000000002</v>
      </c>
      <c r="D34" s="27">
        <f t="shared" si="21"/>
        <v>0</v>
      </c>
      <c r="E34" s="27">
        <f t="shared" si="21"/>
        <v>0</v>
      </c>
      <c r="F34" s="27">
        <f t="shared" si="21"/>
        <v>6.6</v>
      </c>
      <c r="G34" s="27">
        <f t="shared" si="21"/>
        <v>10.255000000000001</v>
      </c>
      <c r="H34" s="27">
        <f t="shared" si="21"/>
        <v>7.0279999999999996</v>
      </c>
      <c r="I34" s="27">
        <f t="shared" si="21"/>
        <v>26.135999999999999</v>
      </c>
      <c r="J34" s="27">
        <f t="shared" si="21"/>
        <v>75.194999999999993</v>
      </c>
      <c r="K34" s="27">
        <f>SUM(K35:K37)</f>
        <v>31.136500000000002</v>
      </c>
      <c r="L34" s="28"/>
      <c r="M34" s="26" t="s">
        <v>46</v>
      </c>
      <c r="N34" s="29">
        <f>+C34/C$34*100</f>
        <v>100</v>
      </c>
      <c r="O34" s="29"/>
      <c r="P34" s="29"/>
      <c r="Q34" s="29">
        <f t="shared" ref="Q34:V37" si="22">+F34/F$34*100</f>
        <v>100</v>
      </c>
      <c r="R34" s="29">
        <f t="shared" si="22"/>
        <v>100</v>
      </c>
      <c r="S34" s="29">
        <f t="shared" si="22"/>
        <v>100</v>
      </c>
      <c r="T34" s="29">
        <f t="shared" si="22"/>
        <v>100</v>
      </c>
      <c r="U34" s="29">
        <f t="shared" si="22"/>
        <v>100</v>
      </c>
      <c r="V34" s="29">
        <f t="shared" si="22"/>
        <v>100</v>
      </c>
    </row>
    <row r="35" spans="2:22" x14ac:dyDescent="0.2">
      <c r="B35" s="30" t="s">
        <v>38</v>
      </c>
      <c r="C35" s="46">
        <v>0</v>
      </c>
      <c r="D35" s="21"/>
      <c r="E35" s="33"/>
      <c r="F35" s="33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34"/>
      <c r="M35" s="30" t="s">
        <v>38</v>
      </c>
      <c r="N35" s="47">
        <f t="shared" ref="N35:N37" si="23">+C35/C$34*100</f>
        <v>0</v>
      </c>
      <c r="O35" s="48"/>
      <c r="P35" s="37"/>
      <c r="Q35" s="37">
        <f t="shared" si="22"/>
        <v>0</v>
      </c>
      <c r="R35" s="47">
        <f t="shared" si="22"/>
        <v>0</v>
      </c>
      <c r="S35" s="47">
        <f t="shared" si="22"/>
        <v>0</v>
      </c>
      <c r="T35" s="47">
        <f t="shared" si="22"/>
        <v>0</v>
      </c>
      <c r="U35" s="47">
        <f t="shared" si="22"/>
        <v>0</v>
      </c>
      <c r="V35" s="47">
        <f t="shared" si="22"/>
        <v>0</v>
      </c>
    </row>
    <row r="36" spans="2:22" x14ac:dyDescent="0.2">
      <c r="B36" s="30" t="s">
        <v>39</v>
      </c>
      <c r="C36" s="33">
        <v>20.260000000000002</v>
      </c>
      <c r="D36" s="21"/>
      <c r="E36" s="33"/>
      <c r="F36" s="33">
        <v>6.6</v>
      </c>
      <c r="G36" s="33">
        <v>10.255000000000001</v>
      </c>
      <c r="H36" s="33">
        <v>7.0279999999999996</v>
      </c>
      <c r="I36" s="33">
        <v>26.135999999999999</v>
      </c>
      <c r="J36" s="33">
        <v>75.194999999999993</v>
      </c>
      <c r="K36" s="33">
        <v>31.136500000000002</v>
      </c>
      <c r="L36" s="34"/>
      <c r="M36" s="30" t="s">
        <v>39</v>
      </c>
      <c r="N36" s="37">
        <f t="shared" si="23"/>
        <v>100</v>
      </c>
      <c r="O36" s="48"/>
      <c r="P36" s="37"/>
      <c r="Q36" s="37">
        <f t="shared" si="22"/>
        <v>100</v>
      </c>
      <c r="R36" s="37">
        <f t="shared" si="22"/>
        <v>100</v>
      </c>
      <c r="S36" s="37">
        <f t="shared" si="22"/>
        <v>100</v>
      </c>
      <c r="T36" s="37">
        <f t="shared" si="22"/>
        <v>100</v>
      </c>
      <c r="U36" s="37">
        <f t="shared" si="22"/>
        <v>100</v>
      </c>
      <c r="V36" s="37">
        <f t="shared" si="22"/>
        <v>100</v>
      </c>
    </row>
    <row r="37" spans="2:22" x14ac:dyDescent="0.2">
      <c r="B37" s="38" t="s">
        <v>4</v>
      </c>
      <c r="C37" s="41">
        <v>0</v>
      </c>
      <c r="D37" s="23"/>
      <c r="E37" s="41"/>
      <c r="F37" s="41"/>
      <c r="G37" s="41">
        <v>0</v>
      </c>
      <c r="H37" s="41"/>
      <c r="I37" s="41"/>
      <c r="J37" s="41"/>
      <c r="K37" s="41">
        <v>0</v>
      </c>
      <c r="L37" s="34"/>
      <c r="M37" s="38" t="s">
        <v>4</v>
      </c>
      <c r="N37" s="44">
        <f t="shared" si="23"/>
        <v>0</v>
      </c>
      <c r="O37" s="49"/>
      <c r="P37" s="44"/>
      <c r="Q37" s="44">
        <f t="shared" si="22"/>
        <v>0</v>
      </c>
      <c r="R37" s="44">
        <f t="shared" si="22"/>
        <v>0</v>
      </c>
      <c r="S37" s="44">
        <f t="shared" si="22"/>
        <v>0</v>
      </c>
      <c r="T37" s="44">
        <f t="shared" si="22"/>
        <v>0</v>
      </c>
      <c r="U37" s="44">
        <f t="shared" si="22"/>
        <v>0</v>
      </c>
      <c r="V37" s="44">
        <f t="shared" si="22"/>
        <v>0</v>
      </c>
    </row>
    <row r="38" spans="2:22" x14ac:dyDescent="0.2">
      <c r="B38" s="50" t="s">
        <v>47</v>
      </c>
      <c r="C38" s="27">
        <f t="shared" ref="C38:J38" si="24">SUM(C39:C41)</f>
        <v>234962.99189999999</v>
      </c>
      <c r="D38" s="27">
        <f t="shared" si="24"/>
        <v>335666.46590999997</v>
      </c>
      <c r="E38" s="27">
        <f t="shared" si="24"/>
        <v>512475.39551599987</v>
      </c>
      <c r="F38" s="27">
        <f t="shared" si="24"/>
        <v>625789.67864299996</v>
      </c>
      <c r="G38" s="27">
        <f t="shared" si="24"/>
        <v>924630.58848100004</v>
      </c>
      <c r="H38" s="27">
        <f t="shared" si="24"/>
        <v>979549.90888600005</v>
      </c>
      <c r="I38" s="27">
        <f t="shared" si="24"/>
        <v>936591.04752400005</v>
      </c>
      <c r="J38" s="27">
        <f t="shared" si="24"/>
        <v>1211046.996729</v>
      </c>
      <c r="K38" s="27">
        <f>SUM(K39:K41)</f>
        <v>1376211.9132050001</v>
      </c>
      <c r="L38" s="28"/>
      <c r="M38" s="51" t="s">
        <v>47</v>
      </c>
      <c r="N38" s="29">
        <f>+C38/C$38*100</f>
        <v>100</v>
      </c>
      <c r="O38" s="29">
        <f t="shared" ref="O38:V41" si="25">+D38/D$38*100</f>
        <v>100</v>
      </c>
      <c r="P38" s="29">
        <f t="shared" si="25"/>
        <v>100</v>
      </c>
      <c r="Q38" s="29">
        <f t="shared" si="25"/>
        <v>100</v>
      </c>
      <c r="R38" s="29">
        <f t="shared" si="25"/>
        <v>100</v>
      </c>
      <c r="S38" s="29">
        <f t="shared" si="25"/>
        <v>100</v>
      </c>
      <c r="T38" s="29">
        <f t="shared" si="25"/>
        <v>100</v>
      </c>
      <c r="U38" s="29">
        <f t="shared" si="25"/>
        <v>100</v>
      </c>
      <c r="V38" s="29">
        <f t="shared" si="25"/>
        <v>100</v>
      </c>
    </row>
    <row r="39" spans="2:22" x14ac:dyDescent="0.2">
      <c r="B39" s="30" t="s">
        <v>38</v>
      </c>
      <c r="C39" s="33">
        <f t="shared" ref="C39:J41" si="26">C7+C11+C15+C19+C23+C27+C31+C35</f>
        <v>172853.06317099999</v>
      </c>
      <c r="D39" s="33">
        <f t="shared" si="26"/>
        <v>243200.30946499997</v>
      </c>
      <c r="E39" s="33">
        <f t="shared" si="26"/>
        <v>368572.09286399989</v>
      </c>
      <c r="F39" s="33">
        <f t="shared" si="26"/>
        <v>404265.914223</v>
      </c>
      <c r="G39" s="33">
        <f t="shared" si="26"/>
        <v>552516.18689400004</v>
      </c>
      <c r="H39" s="33">
        <f t="shared" si="26"/>
        <v>651103.74913400016</v>
      </c>
      <c r="I39" s="33">
        <f t="shared" si="26"/>
        <v>617897.09358400002</v>
      </c>
      <c r="J39" s="33">
        <f t="shared" si="26"/>
        <v>834503.02374199987</v>
      </c>
      <c r="K39" s="33">
        <f>K7+K11+K15+K19+K23+K27+K31+K35</f>
        <v>897814.91848200024</v>
      </c>
      <c r="L39" s="28"/>
      <c r="M39" s="30" t="s">
        <v>38</v>
      </c>
      <c r="N39" s="37">
        <f t="shared" ref="N39:N41" si="27">+C39/C$38*100</f>
        <v>73.566080246614348</v>
      </c>
      <c r="O39" s="37">
        <f t="shared" si="25"/>
        <v>72.452965715737491</v>
      </c>
      <c r="P39" s="37">
        <f t="shared" si="25"/>
        <v>71.919958711948112</v>
      </c>
      <c r="Q39" s="37">
        <f t="shared" si="25"/>
        <v>64.600923923774928</v>
      </c>
      <c r="R39" s="37">
        <f t="shared" si="25"/>
        <v>59.755343785639155</v>
      </c>
      <c r="S39" s="37">
        <f t="shared" si="25"/>
        <v>66.469686049429839</v>
      </c>
      <c r="T39" s="37">
        <f t="shared" si="25"/>
        <v>65.97298737986992</v>
      </c>
      <c r="U39" s="37">
        <f t="shared" si="25"/>
        <v>68.907567253456421</v>
      </c>
      <c r="V39" s="37">
        <f t="shared" si="25"/>
        <v>65.238130106802956</v>
      </c>
    </row>
    <row r="40" spans="2:22" x14ac:dyDescent="0.2">
      <c r="B40" s="30" t="s">
        <v>39</v>
      </c>
      <c r="C40" s="33">
        <f t="shared" si="26"/>
        <v>33977.212369000008</v>
      </c>
      <c r="D40" s="33">
        <f t="shared" si="26"/>
        <v>41334.047497000007</v>
      </c>
      <c r="E40" s="33">
        <f t="shared" si="26"/>
        <v>63672.033064999996</v>
      </c>
      <c r="F40" s="33">
        <f t="shared" si="26"/>
        <v>95204.560761000001</v>
      </c>
      <c r="G40" s="33">
        <f t="shared" si="26"/>
        <v>160234.86909899997</v>
      </c>
      <c r="H40" s="33">
        <f t="shared" si="26"/>
        <v>146055.26573599997</v>
      </c>
      <c r="I40" s="33">
        <f t="shared" si="26"/>
        <v>144997.11012900001</v>
      </c>
      <c r="J40" s="33">
        <f t="shared" si="26"/>
        <v>163950.72086100001</v>
      </c>
      <c r="K40" s="33">
        <f>K8+K12+K16+K20+K24+K28+K32+K36</f>
        <v>149146.26718299999</v>
      </c>
      <c r="L40" s="28"/>
      <c r="M40" s="30" t="s">
        <v>39</v>
      </c>
      <c r="N40" s="37">
        <f t="shared" si="27"/>
        <v>14.460665526195152</v>
      </c>
      <c r="O40" s="37">
        <f t="shared" si="25"/>
        <v>12.314023500960216</v>
      </c>
      <c r="P40" s="37">
        <f t="shared" si="25"/>
        <v>12.42440781003546</v>
      </c>
      <c r="Q40" s="37">
        <f t="shared" si="25"/>
        <v>15.213507670412096</v>
      </c>
      <c r="R40" s="37">
        <f t="shared" si="25"/>
        <v>17.329609369968686</v>
      </c>
      <c r="S40" s="37">
        <f t="shared" si="25"/>
        <v>14.910446564392247</v>
      </c>
      <c r="T40" s="37">
        <f t="shared" si="25"/>
        <v>15.481368363739827</v>
      </c>
      <c r="U40" s="37">
        <f t="shared" si="25"/>
        <v>13.537932161495448</v>
      </c>
      <c r="V40" s="37">
        <f t="shared" si="25"/>
        <v>10.837449214900323</v>
      </c>
    </row>
    <row r="41" spans="2:22" x14ac:dyDescent="0.2">
      <c r="B41" s="38" t="s">
        <v>4</v>
      </c>
      <c r="C41" s="41">
        <f t="shared" si="26"/>
        <v>28132.716360000002</v>
      </c>
      <c r="D41" s="41">
        <f t="shared" si="26"/>
        <v>51132.108948000001</v>
      </c>
      <c r="E41" s="41">
        <f t="shared" si="26"/>
        <v>80231.269587000003</v>
      </c>
      <c r="F41" s="41">
        <f t="shared" si="26"/>
        <v>126319.20365899999</v>
      </c>
      <c r="G41" s="41">
        <f t="shared" si="26"/>
        <v>211879.53248800003</v>
      </c>
      <c r="H41" s="41">
        <f t="shared" si="26"/>
        <v>182390.89401600001</v>
      </c>
      <c r="I41" s="41">
        <f t="shared" si="26"/>
        <v>173696.843811</v>
      </c>
      <c r="J41" s="41">
        <f t="shared" si="26"/>
        <v>212593.25212600001</v>
      </c>
      <c r="K41" s="41">
        <f>K9+K13+K17+K21+K25+K29+K33+K37</f>
        <v>329250.72753999999</v>
      </c>
      <c r="L41" s="28"/>
      <c r="M41" s="38" t="s">
        <v>4</v>
      </c>
      <c r="N41" s="44">
        <f t="shared" si="27"/>
        <v>11.973254227190491</v>
      </c>
      <c r="O41" s="44">
        <f t="shared" si="25"/>
        <v>15.233010783302289</v>
      </c>
      <c r="P41" s="44">
        <f t="shared" si="25"/>
        <v>15.655633478016433</v>
      </c>
      <c r="Q41" s="44">
        <f t="shared" si="25"/>
        <v>20.18556840581298</v>
      </c>
      <c r="R41" s="44">
        <f t="shared" si="25"/>
        <v>22.915046844392155</v>
      </c>
      <c r="S41" s="44">
        <f t="shared" si="25"/>
        <v>18.619867386177937</v>
      </c>
      <c r="T41" s="44">
        <f t="shared" si="25"/>
        <v>18.545644256390251</v>
      </c>
      <c r="U41" s="44">
        <f t="shared" si="25"/>
        <v>17.554500585048121</v>
      </c>
      <c r="V41" s="44">
        <f t="shared" si="25"/>
        <v>23.924420678296723</v>
      </c>
    </row>
    <row r="43" spans="2:22" x14ac:dyDescent="0.2">
      <c r="C43" s="52"/>
      <c r="D43" s="52"/>
      <c r="E43" s="52"/>
      <c r="F43" s="52"/>
      <c r="G43" s="52"/>
      <c r="H43" s="52"/>
      <c r="I43" s="52"/>
      <c r="J43" s="52"/>
      <c r="K43" s="52"/>
    </row>
    <row r="44" spans="2:22" x14ac:dyDescent="0.2">
      <c r="C44" s="53"/>
      <c r="D44" s="53"/>
      <c r="E44" s="53"/>
      <c r="F44" s="53"/>
      <c r="G44" s="53"/>
      <c r="H44" s="53"/>
      <c r="I44" s="53"/>
      <c r="J44" s="53"/>
      <c r="K44" s="53"/>
    </row>
    <row r="45" spans="2:22" x14ac:dyDescent="0.2">
      <c r="N45" s="15" t="str">
        <f>M6</f>
        <v>Préscolaire</v>
      </c>
      <c r="O45" s="15" t="str">
        <f>M10</f>
        <v xml:space="preserve">Primaire </v>
      </c>
      <c r="P45" s="15" t="str">
        <f>M14</f>
        <v>Secondaire général 1</v>
      </c>
      <c r="Q45" s="15" t="str">
        <f>M18</f>
        <v>Secondaire général 2</v>
      </c>
      <c r="R45" s="15" t="str">
        <f>M22</f>
        <v>EFTP (y c les ENI)</v>
      </c>
      <c r="S45" s="15" t="str">
        <f>M26</f>
        <v>Supérieur (ensemble)</v>
      </c>
      <c r="T45" s="15" t="str">
        <f>M30</f>
        <v xml:space="preserve">Alphabétisation </v>
      </c>
      <c r="U45" s="15" t="str">
        <f>M34</f>
        <v>Non formel (NAFA)</v>
      </c>
      <c r="V45" s="15" t="s">
        <v>48</v>
      </c>
    </row>
    <row r="46" spans="2:22" x14ac:dyDescent="0.2">
      <c r="M46" s="15" t="str">
        <f>M39</f>
        <v>Salaires et traitement</v>
      </c>
      <c r="N46" s="54">
        <f t="shared" ref="N46:N48" si="28">V7</f>
        <v>0</v>
      </c>
      <c r="O46" s="54">
        <f t="shared" ref="O46:O48" si="29">V11</f>
        <v>96.533190834130821</v>
      </c>
      <c r="P46" s="54">
        <f t="shared" ref="P46:P48" si="30">V15</f>
        <v>81.081825655615575</v>
      </c>
      <c r="Q46" s="54">
        <f t="shared" ref="Q46:Q48" si="31">V19</f>
        <v>81.081825655615518</v>
      </c>
      <c r="R46" s="54">
        <f t="shared" ref="R46:R48" si="32">V23</f>
        <v>80.610597122226082</v>
      </c>
      <c r="S46" s="54">
        <f t="shared" ref="S46:S48" si="33">V27</f>
        <v>24.672444025271151</v>
      </c>
      <c r="T46" s="54">
        <f t="shared" ref="T46:T48" si="34">V31</f>
        <v>100</v>
      </c>
      <c r="U46" s="54">
        <f t="shared" ref="U46:U48" si="35">V35</f>
        <v>0</v>
      </c>
      <c r="V46" s="54">
        <f t="shared" ref="V46:V48" si="36">V39</f>
        <v>65.238130106802956</v>
      </c>
    </row>
    <row r="47" spans="2:22" x14ac:dyDescent="0.2">
      <c r="M47" s="15" t="str">
        <f>M40</f>
        <v xml:space="preserve">Biens et services </v>
      </c>
      <c r="N47" s="54">
        <f t="shared" si="28"/>
        <v>100</v>
      </c>
      <c r="O47" s="54">
        <f t="shared" si="29"/>
        <v>3.4668091658691815</v>
      </c>
      <c r="P47" s="54">
        <f t="shared" si="30"/>
        <v>18.918174344384422</v>
      </c>
      <c r="Q47" s="54">
        <f t="shared" si="31"/>
        <v>18.918174344384482</v>
      </c>
      <c r="R47" s="54">
        <f t="shared" si="32"/>
        <v>8.3179139759431351</v>
      </c>
      <c r="S47" s="54">
        <f t="shared" si="33"/>
        <v>15.207802080422386</v>
      </c>
      <c r="T47" s="54">
        <f t="shared" si="34"/>
        <v>0</v>
      </c>
      <c r="U47" s="54">
        <f t="shared" si="35"/>
        <v>100</v>
      </c>
      <c r="V47" s="54">
        <f t="shared" si="36"/>
        <v>10.837449214900323</v>
      </c>
    </row>
    <row r="48" spans="2:22" x14ac:dyDescent="0.2">
      <c r="M48" s="15" t="str">
        <f>M41</f>
        <v>Transferts</v>
      </c>
      <c r="N48" s="54">
        <f t="shared" si="28"/>
        <v>0</v>
      </c>
      <c r="O48" s="54">
        <f t="shared" si="29"/>
        <v>0</v>
      </c>
      <c r="P48" s="54">
        <f t="shared" si="30"/>
        <v>0</v>
      </c>
      <c r="Q48" s="54">
        <f t="shared" si="31"/>
        <v>0</v>
      </c>
      <c r="R48" s="54">
        <f t="shared" si="32"/>
        <v>11.071488901830781</v>
      </c>
      <c r="S48" s="54">
        <f t="shared" si="33"/>
        <v>60.119753894306463</v>
      </c>
      <c r="T48" s="54">
        <f t="shared" si="34"/>
        <v>0</v>
      </c>
      <c r="U48" s="54">
        <f t="shared" si="35"/>
        <v>0</v>
      </c>
      <c r="V48" s="54">
        <f t="shared" si="36"/>
        <v>23.924420678296723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E53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3" sqref="C3"/>
    </sheetView>
  </sheetViews>
  <sheetFormatPr baseColWidth="10" defaultRowHeight="13.5" customHeight="1" x14ac:dyDescent="0.25"/>
  <cols>
    <col min="1" max="1" width="7" style="1" customWidth="1"/>
    <col min="2" max="2" width="30.85546875" style="1" bestFit="1" customWidth="1"/>
    <col min="3" max="8" width="11.28515625" style="1" customWidth="1"/>
    <col min="9" max="9" width="15.42578125" style="1" customWidth="1"/>
    <col min="10" max="11" width="11.28515625" style="1" customWidth="1"/>
    <col min="12" max="12" width="15.42578125" style="1" customWidth="1"/>
    <col min="13" max="22" width="11.42578125" style="1"/>
    <col min="23" max="23" width="19.140625" style="1" customWidth="1"/>
    <col min="24" max="16384" width="11.42578125" style="1"/>
  </cols>
  <sheetData>
    <row r="2" spans="2:12" ht="13.5" customHeight="1" x14ac:dyDescent="0.25">
      <c r="C2" s="2" t="s">
        <v>66</v>
      </c>
    </row>
    <row r="4" spans="2:12" ht="30" customHeight="1" x14ac:dyDescent="0.25">
      <c r="B4" s="104" t="s">
        <v>0</v>
      </c>
      <c r="C4" s="105" t="s">
        <v>1</v>
      </c>
      <c r="D4" s="106"/>
      <c r="E4" s="106"/>
      <c r="F4" s="106"/>
      <c r="G4" s="106"/>
      <c r="H4" s="107" t="s">
        <v>2</v>
      </c>
      <c r="I4" s="104" t="s">
        <v>3</v>
      </c>
      <c r="J4" s="108" t="s">
        <v>4</v>
      </c>
      <c r="K4" s="108"/>
      <c r="L4" s="109" t="s">
        <v>5</v>
      </c>
    </row>
    <row r="5" spans="2:12" ht="30" customHeight="1" x14ac:dyDescent="0.25">
      <c r="B5" s="104"/>
      <c r="C5" s="107" t="s">
        <v>6</v>
      </c>
      <c r="D5" s="107"/>
      <c r="E5" s="107" t="s">
        <v>7</v>
      </c>
      <c r="F5" s="107"/>
      <c r="G5" s="107" t="s">
        <v>8</v>
      </c>
      <c r="H5" s="107"/>
      <c r="I5" s="104"/>
      <c r="J5" s="103" t="s">
        <v>9</v>
      </c>
      <c r="K5" s="103" t="s">
        <v>10</v>
      </c>
      <c r="L5" s="109"/>
    </row>
    <row r="6" spans="2:12" ht="30" customHeight="1" x14ac:dyDescent="0.25">
      <c r="B6" s="104"/>
      <c r="C6" s="3" t="s">
        <v>11</v>
      </c>
      <c r="D6" s="3" t="s">
        <v>12</v>
      </c>
      <c r="E6" s="3" t="s">
        <v>13</v>
      </c>
      <c r="F6" s="3" t="s">
        <v>7</v>
      </c>
      <c r="G6" s="107"/>
      <c r="H6" s="107"/>
      <c r="I6" s="104"/>
      <c r="J6" s="103"/>
      <c r="K6" s="103"/>
      <c r="L6" s="109"/>
    </row>
    <row r="7" spans="2:12" ht="15.75" customHeight="1" x14ac:dyDescent="0.25">
      <c r="B7" s="4" t="s">
        <v>14</v>
      </c>
      <c r="C7" s="5">
        <f t="shared" ref="C7:H7" si="0">SUM(C8:C11)</f>
        <v>0</v>
      </c>
      <c r="D7" s="5">
        <f t="shared" si="0"/>
        <v>0</v>
      </c>
      <c r="E7" s="5">
        <f t="shared" si="0"/>
        <v>0</v>
      </c>
      <c r="F7" s="5">
        <f t="shared" si="0"/>
        <v>186.5</v>
      </c>
      <c r="G7" s="5">
        <f t="shared" si="0"/>
        <v>1218.6100240000001</v>
      </c>
      <c r="H7" s="5">
        <f t="shared" si="0"/>
        <v>0</v>
      </c>
      <c r="I7" s="5">
        <f>SUM(C7:H7)</f>
        <v>1405.1100240000001</v>
      </c>
      <c r="J7" s="5">
        <f>SUM(J8:J11)</f>
        <v>0</v>
      </c>
      <c r="K7" s="5">
        <f>SUM(K8:K11)</f>
        <v>0</v>
      </c>
      <c r="L7" s="5">
        <f>SUM(L8:L11)</f>
        <v>1405.1100240000001</v>
      </c>
    </row>
    <row r="8" spans="2:12" s="9" customFormat="1" ht="13.5" customHeight="1" x14ac:dyDescent="0.2">
      <c r="B8" s="6" t="s">
        <v>15</v>
      </c>
      <c r="C8" s="7">
        <v>0</v>
      </c>
      <c r="D8" s="7">
        <v>0</v>
      </c>
      <c r="E8" s="7">
        <v>0</v>
      </c>
      <c r="F8" s="7">
        <v>0</v>
      </c>
      <c r="G8" s="7">
        <v>1160.6100240000001</v>
      </c>
      <c r="H8" s="7">
        <v>0</v>
      </c>
      <c r="I8" s="8">
        <f t="shared" ref="I8:I42" si="1">SUM(C8:H8)</f>
        <v>1160.6100240000001</v>
      </c>
      <c r="J8" s="7">
        <v>0</v>
      </c>
      <c r="K8" s="7">
        <v>0</v>
      </c>
      <c r="L8" s="8">
        <f t="shared" ref="L8:L42" si="2">I8+J8+K8</f>
        <v>1160.6100240000001</v>
      </c>
    </row>
    <row r="9" spans="2:12" s="9" customFormat="1" ht="13.5" hidden="1" customHeight="1" x14ac:dyDescent="0.2">
      <c r="B9" s="6" t="s">
        <v>16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8">
        <f t="shared" si="1"/>
        <v>0</v>
      </c>
      <c r="J9" s="7">
        <v>0</v>
      </c>
      <c r="K9" s="7">
        <v>0</v>
      </c>
      <c r="L9" s="8">
        <f t="shared" si="2"/>
        <v>0</v>
      </c>
    </row>
    <row r="10" spans="2:12" s="9" customFormat="1" ht="13.5" hidden="1" customHeight="1" x14ac:dyDescent="0.2">
      <c r="B10" s="6" t="s">
        <v>17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8">
        <f t="shared" si="1"/>
        <v>0</v>
      </c>
      <c r="J10" s="7">
        <v>0</v>
      </c>
      <c r="K10" s="7">
        <v>0</v>
      </c>
      <c r="L10" s="8">
        <f t="shared" si="2"/>
        <v>0</v>
      </c>
    </row>
    <row r="11" spans="2:12" s="9" customFormat="1" ht="13.5" customHeight="1" x14ac:dyDescent="0.2">
      <c r="B11" s="10" t="s">
        <v>18</v>
      </c>
      <c r="C11" s="11">
        <v>0</v>
      </c>
      <c r="D11" s="11">
        <v>0</v>
      </c>
      <c r="E11" s="11">
        <v>0</v>
      </c>
      <c r="F11" s="11">
        <v>186.5</v>
      </c>
      <c r="G11" s="11">
        <v>58</v>
      </c>
      <c r="H11" s="11">
        <v>0</v>
      </c>
      <c r="I11" s="8">
        <f t="shared" si="1"/>
        <v>244.5</v>
      </c>
      <c r="J11" s="11">
        <v>0</v>
      </c>
      <c r="K11" s="11">
        <v>0</v>
      </c>
      <c r="L11" s="8">
        <f t="shared" si="2"/>
        <v>244.5</v>
      </c>
    </row>
    <row r="12" spans="2:12" ht="18" customHeight="1" x14ac:dyDescent="0.25">
      <c r="B12" s="4" t="s">
        <v>19</v>
      </c>
      <c r="C12" s="5">
        <f>SUM(C13:C16)</f>
        <v>420446.29903200001</v>
      </c>
      <c r="D12" s="5">
        <f t="shared" ref="D12:H12" si="3">SUM(D13:D16)</f>
        <v>106759.82685291923</v>
      </c>
      <c r="E12" s="5">
        <f t="shared" si="3"/>
        <v>24.5</v>
      </c>
      <c r="F12" s="5">
        <f t="shared" si="3"/>
        <v>18909.122868229068</v>
      </c>
      <c r="G12" s="5">
        <f t="shared" si="3"/>
        <v>34260.454876285032</v>
      </c>
      <c r="H12" s="5">
        <f t="shared" si="3"/>
        <v>0</v>
      </c>
      <c r="I12" s="5">
        <f t="shared" si="1"/>
        <v>580400.20362943329</v>
      </c>
      <c r="J12" s="5">
        <f>SUM(J13:J16)</f>
        <v>0</v>
      </c>
      <c r="K12" s="5">
        <f>SUM(K13:K16)</f>
        <v>0</v>
      </c>
      <c r="L12" s="5">
        <f>SUM(L13:L16)</f>
        <v>580400.20362943329</v>
      </c>
    </row>
    <row r="13" spans="2:12" s="9" customFormat="1" ht="13.5" customHeight="1" x14ac:dyDescent="0.2">
      <c r="B13" s="10" t="s">
        <v>20</v>
      </c>
      <c r="C13" s="7">
        <v>420446.29903200001</v>
      </c>
      <c r="D13" s="7">
        <v>79542.155912118396</v>
      </c>
      <c r="E13" s="7">
        <v>24.5</v>
      </c>
      <c r="F13" s="7">
        <v>1739.8839416379692</v>
      </c>
      <c r="G13" s="7">
        <v>27226.54559008811</v>
      </c>
      <c r="H13" s="7">
        <v>0</v>
      </c>
      <c r="I13" s="8">
        <f t="shared" si="1"/>
        <v>528979.38447584445</v>
      </c>
      <c r="J13" s="7">
        <v>0</v>
      </c>
      <c r="K13" s="7">
        <v>0</v>
      </c>
      <c r="L13" s="8">
        <f t="shared" si="2"/>
        <v>528979.38447584445</v>
      </c>
    </row>
    <row r="14" spans="2:12" s="9" customFormat="1" ht="13.5" hidden="1" customHeight="1" x14ac:dyDescent="0.2">
      <c r="B14" s="10" t="s">
        <v>21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8">
        <f t="shared" si="1"/>
        <v>0</v>
      </c>
      <c r="J14" s="7">
        <v>0</v>
      </c>
      <c r="K14" s="7">
        <v>0</v>
      </c>
      <c r="L14" s="8">
        <f t="shared" si="2"/>
        <v>0</v>
      </c>
    </row>
    <row r="15" spans="2:12" s="9" customFormat="1" ht="13.5" hidden="1" customHeight="1" x14ac:dyDescent="0.2">
      <c r="B15" s="10" t="s">
        <v>22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8">
        <f t="shared" si="1"/>
        <v>0</v>
      </c>
      <c r="J15" s="7">
        <v>0</v>
      </c>
      <c r="K15" s="7">
        <v>0</v>
      </c>
      <c r="L15" s="8">
        <f t="shared" si="2"/>
        <v>0</v>
      </c>
    </row>
    <row r="16" spans="2:12" s="9" customFormat="1" ht="13.5" customHeight="1" x14ac:dyDescent="0.2">
      <c r="B16" s="10" t="s">
        <v>23</v>
      </c>
      <c r="C16" s="7">
        <v>0</v>
      </c>
      <c r="D16" s="7">
        <v>27217.670940800828</v>
      </c>
      <c r="E16" s="7">
        <v>0</v>
      </c>
      <c r="F16" s="7">
        <v>17169.238926591097</v>
      </c>
      <c r="G16" s="7">
        <v>7033.9092861969202</v>
      </c>
      <c r="H16" s="7">
        <v>0</v>
      </c>
      <c r="I16" s="8">
        <f t="shared" si="1"/>
        <v>51420.81915358884</v>
      </c>
      <c r="J16" s="7">
        <v>0</v>
      </c>
      <c r="K16" s="7">
        <v>0</v>
      </c>
      <c r="L16" s="8">
        <f t="shared" si="2"/>
        <v>51420.81915358884</v>
      </c>
    </row>
    <row r="17" spans="2:12" ht="13.5" customHeight="1" x14ac:dyDescent="0.25">
      <c r="B17" s="4" t="s">
        <v>24</v>
      </c>
      <c r="C17" s="5">
        <f t="shared" ref="C17:H17" si="4">C18+C22</f>
        <v>132316.92071068767</v>
      </c>
      <c r="D17" s="5">
        <f t="shared" si="4"/>
        <v>52902.534438393392</v>
      </c>
      <c r="E17" s="5">
        <f t="shared" si="4"/>
        <v>36573.801743000004</v>
      </c>
      <c r="F17" s="5">
        <f t="shared" si="4"/>
        <v>6641.973384770934</v>
      </c>
      <c r="G17" s="5">
        <f t="shared" si="4"/>
        <v>11273.486472714972</v>
      </c>
      <c r="H17" s="5">
        <f t="shared" si="4"/>
        <v>0</v>
      </c>
      <c r="I17" s="5">
        <f t="shared" si="1"/>
        <v>239708.71674956699</v>
      </c>
      <c r="J17" s="5">
        <f>J18+J22</f>
        <v>0</v>
      </c>
      <c r="K17" s="5">
        <f>K18+K22</f>
        <v>0</v>
      </c>
      <c r="L17" s="5">
        <f>L18+L22</f>
        <v>239708.71674956696</v>
      </c>
    </row>
    <row r="18" spans="2:12" s="9" customFormat="1" ht="13.5" customHeight="1" x14ac:dyDescent="0.2">
      <c r="B18" s="12" t="s">
        <v>25</v>
      </c>
      <c r="C18" s="13">
        <f t="shared" ref="C18:H18" si="5">SUM(C19:C21)</f>
        <v>92224.337402689795</v>
      </c>
      <c r="D18" s="13">
        <f t="shared" si="5"/>
        <v>38305.483617615449</v>
      </c>
      <c r="E18" s="13">
        <f t="shared" si="5"/>
        <v>25774.67789063193</v>
      </c>
      <c r="F18" s="13">
        <f t="shared" si="5"/>
        <v>4680.8020055882416</v>
      </c>
      <c r="G18" s="13">
        <f t="shared" si="5"/>
        <v>8292.7323045112225</v>
      </c>
      <c r="H18" s="13">
        <f t="shared" si="5"/>
        <v>0</v>
      </c>
      <c r="I18" s="8">
        <f t="shared" si="1"/>
        <v>169278.03322103663</v>
      </c>
      <c r="J18" s="13">
        <f>SUM(J19:J21)</f>
        <v>0</v>
      </c>
      <c r="K18" s="13">
        <f>SUM(K19:K21)</f>
        <v>0</v>
      </c>
      <c r="L18" s="8">
        <f>SUM(L19:L21)</f>
        <v>169278.03322103663</v>
      </c>
    </row>
    <row r="19" spans="2:12" s="9" customFormat="1" ht="13.5" customHeight="1" x14ac:dyDescent="0.2">
      <c r="B19" s="10" t="s">
        <v>20</v>
      </c>
      <c r="C19" s="7">
        <v>92224.337402689795</v>
      </c>
      <c r="D19" s="7">
        <v>31566.719513672193</v>
      </c>
      <c r="E19" s="7">
        <v>25774.67789063193</v>
      </c>
      <c r="F19" s="7">
        <v>430.77409071623782</v>
      </c>
      <c r="G19" s="7">
        <v>6704.4169334815351</v>
      </c>
      <c r="H19" s="7">
        <v>0</v>
      </c>
      <c r="I19" s="8">
        <f t="shared" si="1"/>
        <v>156700.92583119168</v>
      </c>
      <c r="J19" s="7">
        <v>0</v>
      </c>
      <c r="K19" s="7">
        <v>0</v>
      </c>
      <c r="L19" s="8">
        <f t="shared" si="2"/>
        <v>156700.92583119168</v>
      </c>
    </row>
    <row r="20" spans="2:12" s="9" customFormat="1" ht="13.5" hidden="1" customHeight="1" x14ac:dyDescent="0.2">
      <c r="B20" s="10" t="s">
        <v>22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8">
        <f t="shared" si="1"/>
        <v>0</v>
      </c>
      <c r="J20" s="7">
        <v>0</v>
      </c>
      <c r="K20" s="7">
        <v>0</v>
      </c>
      <c r="L20" s="8">
        <f t="shared" si="2"/>
        <v>0</v>
      </c>
    </row>
    <row r="21" spans="2:12" s="9" customFormat="1" ht="13.5" customHeight="1" x14ac:dyDescent="0.2">
      <c r="B21" s="10" t="s">
        <v>18</v>
      </c>
      <c r="C21" s="11">
        <v>0</v>
      </c>
      <c r="D21" s="11">
        <v>6738.7641039432547</v>
      </c>
      <c r="E21" s="11">
        <v>0</v>
      </c>
      <c r="F21" s="11">
        <v>4250.0279148720037</v>
      </c>
      <c r="G21" s="11">
        <v>1588.3153710296881</v>
      </c>
      <c r="H21" s="11">
        <v>0</v>
      </c>
      <c r="I21" s="8">
        <f t="shared" si="1"/>
        <v>12577.107389844947</v>
      </c>
      <c r="J21" s="11">
        <v>0</v>
      </c>
      <c r="K21" s="11">
        <v>0</v>
      </c>
      <c r="L21" s="8">
        <f t="shared" si="2"/>
        <v>12577.107389844947</v>
      </c>
    </row>
    <row r="22" spans="2:12" s="9" customFormat="1" ht="13.5" customHeight="1" x14ac:dyDescent="0.2">
      <c r="B22" s="12" t="s">
        <v>26</v>
      </c>
      <c r="C22" s="13">
        <f t="shared" ref="C22:H22" si="6">SUM(C23:C25)</f>
        <v>40092.583307997877</v>
      </c>
      <c r="D22" s="13">
        <f t="shared" si="6"/>
        <v>14597.050820777942</v>
      </c>
      <c r="E22" s="13">
        <f t="shared" si="6"/>
        <v>10799.123852368069</v>
      </c>
      <c r="F22" s="13">
        <f t="shared" si="6"/>
        <v>1961.1713791826921</v>
      </c>
      <c r="G22" s="13">
        <f t="shared" si="6"/>
        <v>2980.7541682037509</v>
      </c>
      <c r="H22" s="13">
        <f t="shared" si="6"/>
        <v>0</v>
      </c>
      <c r="I22" s="8">
        <f t="shared" si="1"/>
        <v>70430.683528530339</v>
      </c>
      <c r="J22" s="13">
        <f>SUM(J23:J25)</f>
        <v>0</v>
      </c>
      <c r="K22" s="13">
        <f>SUM(K23:K25)</f>
        <v>0</v>
      </c>
      <c r="L22" s="8">
        <f>SUM(L23:L25)</f>
        <v>70430.683528530324</v>
      </c>
    </row>
    <row r="23" spans="2:12" s="9" customFormat="1" ht="13.5" customHeight="1" x14ac:dyDescent="0.2">
      <c r="B23" s="10" t="s">
        <v>20</v>
      </c>
      <c r="C23" s="7">
        <v>40092.583307997877</v>
      </c>
      <c r="D23" s="7">
        <v>11773.630544522024</v>
      </c>
      <c r="E23" s="7">
        <v>10799.123852368069</v>
      </c>
      <c r="F23" s="7">
        <v>180.48655264579276</v>
      </c>
      <c r="G23" s="7">
        <v>2315.2787554303573</v>
      </c>
      <c r="H23" s="7">
        <v>0</v>
      </c>
      <c r="I23" s="8">
        <f t="shared" si="1"/>
        <v>65161.103012964115</v>
      </c>
      <c r="J23" s="7">
        <v>0</v>
      </c>
      <c r="K23" s="7">
        <v>0</v>
      </c>
      <c r="L23" s="8">
        <f t="shared" si="2"/>
        <v>65161.103012964115</v>
      </c>
    </row>
    <row r="24" spans="2:12" s="9" customFormat="1" ht="13.5" hidden="1" customHeight="1" x14ac:dyDescent="0.2">
      <c r="B24" s="10" t="s">
        <v>22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8">
        <f t="shared" si="1"/>
        <v>0</v>
      </c>
      <c r="J24" s="7">
        <v>0</v>
      </c>
      <c r="K24" s="7">
        <v>0</v>
      </c>
      <c r="L24" s="8">
        <f t="shared" si="2"/>
        <v>0</v>
      </c>
    </row>
    <row r="25" spans="2:12" s="9" customFormat="1" ht="13.5" customHeight="1" x14ac:dyDescent="0.2">
      <c r="B25" s="10" t="s">
        <v>18</v>
      </c>
      <c r="C25" s="11">
        <v>0</v>
      </c>
      <c r="D25" s="11">
        <v>2823.4202762559185</v>
      </c>
      <c r="E25" s="11">
        <v>0</v>
      </c>
      <c r="F25" s="11">
        <v>1780.6848265368994</v>
      </c>
      <c r="G25" s="11">
        <v>665.47541277339349</v>
      </c>
      <c r="H25" s="11">
        <v>0</v>
      </c>
      <c r="I25" s="8">
        <f t="shared" si="1"/>
        <v>5269.580515566211</v>
      </c>
      <c r="J25" s="11">
        <v>0</v>
      </c>
      <c r="K25" s="11">
        <v>0</v>
      </c>
      <c r="L25" s="8">
        <f t="shared" si="2"/>
        <v>5269.580515566211</v>
      </c>
    </row>
    <row r="26" spans="2:12" ht="13.5" customHeight="1" x14ac:dyDescent="0.25">
      <c r="B26" s="4" t="s">
        <v>27</v>
      </c>
      <c r="C26" s="5">
        <f t="shared" ref="C26:H26" si="7">SUM(C27:C29)</f>
        <v>23856.805668626002</v>
      </c>
      <c r="D26" s="5">
        <f>SUM(D27:D29)</f>
        <v>27170.048336373999</v>
      </c>
      <c r="E26" s="5">
        <f t="shared" si="7"/>
        <v>1440.8027</v>
      </c>
      <c r="F26" s="5">
        <f t="shared" si="7"/>
        <v>3824.4725520000002</v>
      </c>
      <c r="G26" s="5">
        <f t="shared" si="7"/>
        <v>22980.446072999999</v>
      </c>
      <c r="H26" s="5">
        <f t="shared" si="7"/>
        <v>0</v>
      </c>
      <c r="I26" s="5">
        <f t="shared" si="1"/>
        <v>79272.575329999992</v>
      </c>
      <c r="J26" s="5">
        <f>SUM(J27:J29)</f>
        <v>7008.3</v>
      </c>
      <c r="K26" s="5">
        <f>SUM(K27:K29)</f>
        <v>0</v>
      </c>
      <c r="L26" s="5">
        <f>SUM(L27:L29)</f>
        <v>86280.87533000001</v>
      </c>
    </row>
    <row r="27" spans="2:12" s="9" customFormat="1" ht="13.5" customHeight="1" x14ac:dyDescent="0.2">
      <c r="B27" s="10" t="s">
        <v>20</v>
      </c>
      <c r="C27" s="7">
        <v>23856.805668626002</v>
      </c>
      <c r="D27" s="7">
        <v>8645.6543703740008</v>
      </c>
      <c r="E27" s="7">
        <v>1440.8027</v>
      </c>
      <c r="F27" s="7">
        <v>1009.6675</v>
      </c>
      <c r="G27" s="7">
        <v>15445.653973</v>
      </c>
      <c r="H27" s="7">
        <v>0</v>
      </c>
      <c r="I27" s="8">
        <f t="shared" si="1"/>
        <v>50398.584212000009</v>
      </c>
      <c r="J27" s="7">
        <v>7008.3</v>
      </c>
      <c r="K27" s="7">
        <v>0</v>
      </c>
      <c r="L27" s="8">
        <f t="shared" si="2"/>
        <v>57406.884212000012</v>
      </c>
    </row>
    <row r="28" spans="2:12" s="9" customFormat="1" ht="13.5" hidden="1" customHeight="1" x14ac:dyDescent="0.2">
      <c r="B28" s="10" t="s">
        <v>22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8">
        <f t="shared" si="1"/>
        <v>0</v>
      </c>
      <c r="J28" s="7">
        <v>0</v>
      </c>
      <c r="K28" s="7">
        <v>0</v>
      </c>
      <c r="L28" s="8">
        <f t="shared" si="2"/>
        <v>0</v>
      </c>
    </row>
    <row r="29" spans="2:12" s="9" customFormat="1" ht="13.5" customHeight="1" x14ac:dyDescent="0.2">
      <c r="B29" s="10" t="s">
        <v>18</v>
      </c>
      <c r="C29" s="7">
        <v>0</v>
      </c>
      <c r="D29" s="7">
        <v>18524.393966</v>
      </c>
      <c r="E29" s="7">
        <v>0</v>
      </c>
      <c r="F29" s="7">
        <v>2814.8050520000002</v>
      </c>
      <c r="G29" s="7">
        <v>7534.7920999999997</v>
      </c>
      <c r="H29" s="7">
        <v>0</v>
      </c>
      <c r="I29" s="8">
        <f t="shared" si="1"/>
        <v>28873.991117999998</v>
      </c>
      <c r="J29" s="7">
        <v>0</v>
      </c>
      <c r="K29" s="7">
        <v>0</v>
      </c>
      <c r="L29" s="8">
        <f t="shared" si="2"/>
        <v>28873.991117999998</v>
      </c>
    </row>
    <row r="30" spans="2:12" ht="13.5" customHeight="1" x14ac:dyDescent="0.25">
      <c r="B30" s="4" t="s">
        <v>28</v>
      </c>
      <c r="C30" s="5">
        <f t="shared" ref="C30:H30" si="8">SUM(C31:C35)</f>
        <v>83977.659612999996</v>
      </c>
      <c r="D30" s="5">
        <f t="shared" si="8"/>
        <v>48266.864708000001</v>
      </c>
      <c r="E30" s="5">
        <f t="shared" si="8"/>
        <v>0</v>
      </c>
      <c r="F30" s="5">
        <f t="shared" si="8"/>
        <v>81513.957435000004</v>
      </c>
      <c r="G30" s="5">
        <f t="shared" si="8"/>
        <v>79154.502275999999</v>
      </c>
      <c r="H30" s="5">
        <f t="shared" si="8"/>
        <v>0</v>
      </c>
      <c r="I30" s="5">
        <f t="shared" si="1"/>
        <v>292912.98403200001</v>
      </c>
      <c r="J30" s="5">
        <f>SUM(J31:J35)</f>
        <v>291093.22220000002</v>
      </c>
      <c r="K30" s="5">
        <f>SUM(K31:K35)</f>
        <v>31149.20534</v>
      </c>
      <c r="L30" s="5">
        <f>SUM(L31:L35)</f>
        <v>615155.41157200001</v>
      </c>
    </row>
    <row r="31" spans="2:12" s="9" customFormat="1" ht="13.5" customHeight="1" x14ac:dyDescent="0.2">
      <c r="B31" s="10" t="s">
        <v>29</v>
      </c>
      <c r="C31" s="7">
        <v>83977.659612999996</v>
      </c>
      <c r="D31" s="7">
        <v>0</v>
      </c>
      <c r="E31" s="7">
        <v>0</v>
      </c>
      <c r="F31" s="7">
        <v>58488.396500000003</v>
      </c>
      <c r="G31" s="7">
        <v>79046.102276000005</v>
      </c>
      <c r="H31" s="7">
        <v>0</v>
      </c>
      <c r="I31" s="8">
        <f t="shared" si="1"/>
        <v>221512.15838899999</v>
      </c>
      <c r="J31" s="7">
        <v>64417.042200000004</v>
      </c>
      <c r="K31" s="7"/>
      <c r="L31" s="8">
        <f t="shared" si="2"/>
        <v>285929.20058900001</v>
      </c>
    </row>
    <row r="32" spans="2:12" s="9" customFormat="1" ht="13.5" customHeight="1" x14ac:dyDescent="0.2">
      <c r="B32" s="10" t="s">
        <v>30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8">
        <f t="shared" si="1"/>
        <v>0</v>
      </c>
      <c r="J32" s="7">
        <v>226676.18</v>
      </c>
      <c r="K32" s="7"/>
      <c r="L32" s="8">
        <f t="shared" si="2"/>
        <v>226676.18</v>
      </c>
    </row>
    <row r="33" spans="2:31" s="9" customFormat="1" ht="13.5" customHeight="1" x14ac:dyDescent="0.2">
      <c r="B33" s="10" t="s">
        <v>31</v>
      </c>
      <c r="C33" s="11">
        <v>0</v>
      </c>
      <c r="D33" s="11">
        <v>0</v>
      </c>
      <c r="E33" s="11">
        <v>0</v>
      </c>
      <c r="F33" s="11">
        <v>16551.8685</v>
      </c>
      <c r="G33" s="11">
        <v>0</v>
      </c>
      <c r="H33" s="11">
        <v>0</v>
      </c>
      <c r="I33" s="8">
        <f t="shared" si="1"/>
        <v>16551.8685</v>
      </c>
      <c r="J33" s="11">
        <v>0</v>
      </c>
      <c r="K33" s="11"/>
      <c r="L33" s="8">
        <f t="shared" si="2"/>
        <v>16551.8685</v>
      </c>
    </row>
    <row r="34" spans="2:31" s="9" customFormat="1" ht="13.5" customHeight="1" x14ac:dyDescent="0.2">
      <c r="B34" s="10" t="s">
        <v>32</v>
      </c>
      <c r="C34" s="11"/>
      <c r="D34" s="11"/>
      <c r="E34" s="11"/>
      <c r="F34" s="11"/>
      <c r="G34" s="11"/>
      <c r="H34" s="11"/>
      <c r="I34" s="8"/>
      <c r="J34" s="11"/>
      <c r="K34" s="11">
        <v>31149.20534</v>
      </c>
      <c r="L34" s="8">
        <f t="shared" si="2"/>
        <v>31149.20534</v>
      </c>
    </row>
    <row r="35" spans="2:31" s="9" customFormat="1" ht="13.5" customHeight="1" x14ac:dyDescent="0.2">
      <c r="B35" s="10" t="s">
        <v>18</v>
      </c>
      <c r="C35" s="11">
        <v>0</v>
      </c>
      <c r="D35" s="11">
        <v>48266.864708000001</v>
      </c>
      <c r="E35" s="11">
        <v>0</v>
      </c>
      <c r="F35" s="11">
        <v>6473.6924349999999</v>
      </c>
      <c r="G35" s="11">
        <v>108.4</v>
      </c>
      <c r="H35" s="11">
        <v>0</v>
      </c>
      <c r="I35" s="8">
        <f t="shared" si="1"/>
        <v>54848.957143</v>
      </c>
      <c r="J35" s="11">
        <v>0</v>
      </c>
      <c r="K35" s="11">
        <v>0</v>
      </c>
      <c r="L35" s="8">
        <f t="shared" si="2"/>
        <v>54848.957143</v>
      </c>
    </row>
    <row r="36" spans="2:31" ht="13.5" customHeight="1" x14ac:dyDescent="0.25">
      <c r="B36" s="4" t="s">
        <v>33</v>
      </c>
      <c r="C36" s="5">
        <f t="shared" ref="C36:H36" si="9">SUM(C37:C38)</f>
        <v>0</v>
      </c>
      <c r="D36" s="5">
        <f t="shared" si="9"/>
        <v>2117.9591220000002</v>
      </c>
      <c r="E36" s="5">
        <f t="shared" si="9"/>
        <v>0</v>
      </c>
      <c r="F36" s="5">
        <f t="shared" si="9"/>
        <v>0</v>
      </c>
      <c r="G36" s="5">
        <f t="shared" si="9"/>
        <v>0</v>
      </c>
      <c r="H36" s="5">
        <f t="shared" si="9"/>
        <v>0</v>
      </c>
      <c r="I36" s="5">
        <f t="shared" si="1"/>
        <v>2117.9591220000002</v>
      </c>
      <c r="J36" s="5">
        <f>SUM(J37:J38)</f>
        <v>0</v>
      </c>
      <c r="K36" s="5">
        <f>SUM(K37:K38)</f>
        <v>0</v>
      </c>
      <c r="L36" s="5">
        <f t="shared" si="2"/>
        <v>2117.9591220000002</v>
      </c>
    </row>
    <row r="37" spans="2:31" s="9" customFormat="1" ht="13.5" hidden="1" customHeight="1" x14ac:dyDescent="0.2">
      <c r="B37" s="10" t="s">
        <v>34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8">
        <f t="shared" si="1"/>
        <v>0</v>
      </c>
      <c r="J37" s="7">
        <v>0</v>
      </c>
      <c r="K37" s="7">
        <v>0</v>
      </c>
      <c r="L37" s="8">
        <f t="shared" si="2"/>
        <v>0</v>
      </c>
    </row>
    <row r="38" spans="2:31" s="9" customFormat="1" ht="13.5" customHeight="1" x14ac:dyDescent="0.2">
      <c r="B38" s="10" t="s">
        <v>18</v>
      </c>
      <c r="C38" s="7">
        <v>0</v>
      </c>
      <c r="D38" s="7">
        <v>2117.9591220000002</v>
      </c>
      <c r="E38" s="7">
        <v>0</v>
      </c>
      <c r="F38" s="7">
        <v>0</v>
      </c>
      <c r="G38" s="7">
        <v>0</v>
      </c>
      <c r="H38" s="7">
        <v>0</v>
      </c>
      <c r="I38" s="8">
        <f t="shared" si="1"/>
        <v>2117.9591220000002</v>
      </c>
      <c r="J38" s="7">
        <v>0</v>
      </c>
      <c r="K38" s="7">
        <v>0</v>
      </c>
      <c r="L38" s="8">
        <f t="shared" si="2"/>
        <v>2117.9591220000002</v>
      </c>
    </row>
    <row r="39" spans="2:31" ht="13.5" customHeight="1" x14ac:dyDescent="0.25">
      <c r="B39" s="4" t="s">
        <v>35</v>
      </c>
      <c r="C39" s="5">
        <f t="shared" ref="C39:H39" si="10">SUM(C40:C41)</f>
        <v>0</v>
      </c>
      <c r="D39" s="5">
        <f t="shared" si="10"/>
        <v>0</v>
      </c>
      <c r="E39" s="5">
        <f t="shared" si="10"/>
        <v>0</v>
      </c>
      <c r="F39" s="5">
        <f t="shared" si="10"/>
        <v>31.136500000000002</v>
      </c>
      <c r="G39" s="5">
        <f t="shared" si="10"/>
        <v>0</v>
      </c>
      <c r="H39" s="5">
        <f t="shared" si="10"/>
        <v>0</v>
      </c>
      <c r="I39" s="5">
        <f t="shared" si="1"/>
        <v>31.136500000000002</v>
      </c>
      <c r="J39" s="5">
        <f>SUM(J40:J41)</f>
        <v>0</v>
      </c>
      <c r="K39" s="5">
        <f>SUM(K40:K41)</f>
        <v>0</v>
      </c>
      <c r="L39" s="5">
        <f t="shared" si="2"/>
        <v>31.136500000000002</v>
      </c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2:31" s="9" customFormat="1" ht="13.5" hidden="1" customHeight="1" x14ac:dyDescent="0.2">
      <c r="B40" s="10" t="s">
        <v>36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8">
        <f t="shared" si="1"/>
        <v>0</v>
      </c>
      <c r="J40" s="7">
        <v>0</v>
      </c>
      <c r="K40" s="7">
        <v>0</v>
      </c>
      <c r="L40" s="8">
        <f t="shared" si="2"/>
        <v>0</v>
      </c>
    </row>
    <row r="41" spans="2:31" s="9" customFormat="1" ht="13.5" customHeight="1" x14ac:dyDescent="0.2">
      <c r="B41" s="10" t="s">
        <v>18</v>
      </c>
      <c r="C41" s="7">
        <v>0</v>
      </c>
      <c r="D41" s="7">
        <v>0</v>
      </c>
      <c r="E41" s="7">
        <v>0</v>
      </c>
      <c r="F41" s="7">
        <v>31.136500000000002</v>
      </c>
      <c r="G41" s="7">
        <v>0</v>
      </c>
      <c r="H41" s="7">
        <v>0</v>
      </c>
      <c r="I41" s="8">
        <f t="shared" si="1"/>
        <v>31.136500000000002</v>
      </c>
      <c r="J41" s="7">
        <v>0</v>
      </c>
      <c r="K41" s="7">
        <v>0</v>
      </c>
      <c r="L41" s="8">
        <f t="shared" si="2"/>
        <v>31.136500000000002</v>
      </c>
    </row>
    <row r="42" spans="2:31" s="14" customFormat="1" ht="22.5" customHeight="1" x14ac:dyDescent="0.25">
      <c r="B42" s="4" t="s">
        <v>5</v>
      </c>
      <c r="C42" s="5">
        <f t="shared" ref="C42:H42" si="11">C7+C12+C17+C26+C30+C36+C39</f>
        <v>660597.68502431363</v>
      </c>
      <c r="D42" s="5">
        <f t="shared" si="11"/>
        <v>237217.23345768661</v>
      </c>
      <c r="E42" s="5">
        <f t="shared" si="11"/>
        <v>38039.104443000004</v>
      </c>
      <c r="F42" s="5">
        <f t="shared" si="11"/>
        <v>111107.16274</v>
      </c>
      <c r="G42" s="5">
        <f t="shared" si="11"/>
        <v>148887.49972200001</v>
      </c>
      <c r="H42" s="5">
        <f t="shared" si="11"/>
        <v>0</v>
      </c>
      <c r="I42" s="5">
        <f t="shared" si="1"/>
        <v>1195848.6853870002</v>
      </c>
      <c r="J42" s="5">
        <f>J7+J12+J17+J26+J30+J36+J39</f>
        <v>298101.52220000001</v>
      </c>
      <c r="K42" s="5">
        <f>K7+K12+K17+K26+K30+K36+K39</f>
        <v>31149.20534</v>
      </c>
      <c r="L42" s="5">
        <f t="shared" si="2"/>
        <v>1525099.4129270003</v>
      </c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2:31" ht="13.5" customHeight="1" x14ac:dyDescent="0.25"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8" spans="2:31" ht="13.5" customHeight="1" x14ac:dyDescent="0.25"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53" spans="21:31" ht="13.5" customHeight="1" x14ac:dyDescent="0.25"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</row>
  </sheetData>
  <mergeCells count="11">
    <mergeCell ref="L4:L6"/>
    <mergeCell ref="C5:D5"/>
    <mergeCell ref="E5:F5"/>
    <mergeCell ref="G5:G6"/>
    <mergeCell ref="J5:J6"/>
    <mergeCell ref="K5:K6"/>
    <mergeCell ref="B4:B6"/>
    <mergeCell ref="C4:G4"/>
    <mergeCell ref="H4:H6"/>
    <mergeCell ref="I4:I6"/>
    <mergeCell ref="J4:K4"/>
  </mergeCell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A6416C9F48D44EB516D16A9F0A3B4F" ma:contentTypeVersion="9" ma:contentTypeDescription="Create a new document." ma:contentTypeScope="" ma:versionID="9469a798cf7e478448379dc348d15b2b">
  <xsd:schema xmlns:xsd="http://www.w3.org/2001/XMLSchema" xmlns:p="http://schemas.microsoft.com/office/2006/metadata/properties" xmlns:ns1="http://schemas.microsoft.com/sharepoint/v3" xmlns:ns2="32421cea-990f-4fc9-adcb-cfef563f4742" targetNamespace="http://schemas.microsoft.com/office/2006/metadata/properties" ma:root="true" ma:fieldsID="1038cedeb53c99ca4f7034f7efd83b1e" ns1:_="" ns2:_="">
    <xsd:import namespace="http://schemas.microsoft.com/sharepoint/v3"/>
    <xsd:import namespace="32421cea-990f-4fc9-adcb-cfef563f474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Point_Item_Language"/>
                <xsd:element ref="ns2:EN_x0020_version" minOccurs="0"/>
                <xsd:element ref="ns2:FR_x0020_version" minOccurs="0"/>
                <xsd:element ref="ns2:ES_x0020_version" minOccurs="0"/>
                <xsd:element ref="ns2:AR_x0020_version" minOccurs="0"/>
                <xsd:element ref="ns2:CH_x0020_version" minOccurs="0"/>
                <xsd:element ref="ns2:RU_x0020_version" minOccurs="0"/>
                <xsd:element ref="ns2:SharePoint_Group_Languag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32421cea-990f-4fc9-adcb-cfef563f4742" elementFormDefault="qualified">
    <xsd:import namespace="http://schemas.microsoft.com/office/2006/documentManagement/types"/>
    <xsd:element name="SharePoint_Item_Language" ma:index="10" ma:displayName="SharePoint_Item_Language" ma:default="(SPS_LNG_ALL)" ma:internalName="SharePoint_Item_Language">
      <xsd:simpleType>
        <xsd:restriction base="dms:Choice">
          <xsd:enumeration value="(SPS_LNG_ALL)"/>
          <xsd:enumeration value="SPS_LNG_EN"/>
          <xsd:enumeration value="SPS_LNG_FR"/>
          <xsd:enumeration value="SPS_LNG_ES"/>
          <xsd:enumeration value="SPS_LNG_KO"/>
          <xsd:enumeration value="SPS_LNG_AR"/>
          <xsd:enumeration value="SPS_LNG_JP"/>
          <xsd:enumeration value="SPS_LNG_CH"/>
          <xsd:enumeration value="SPS_LNG_PT"/>
          <xsd:enumeration value="SPS_LNG_DE"/>
          <xsd:enumeration value="SPS_LNG_IT"/>
          <xsd:enumeration value="SPS_LNG_RU"/>
          <xsd:enumeration value="SPS_LNG_DU"/>
        </xsd:restriction>
      </xsd:simpleType>
    </xsd:element>
    <xsd:element name="EN_x0020_version" ma:index="11" nillable="true" ma:displayName="EN version" ma:hidden="true" ma:list="{32421CEA-990F-4FC9-ADCB-CFEF563F4742}" ma:internalName="EN_x0020_version" ma:showField="ID">
      <xsd:simpleType>
        <xsd:restriction base="dms:Lookup"/>
      </xsd:simpleType>
    </xsd:element>
    <xsd:element name="FR_x0020_version" ma:index="12" nillable="true" ma:displayName="FR version" ma:hidden="true" ma:list="{32421CEA-990F-4FC9-ADCB-CFEF563F4742}" ma:internalName="FR_x0020_version" ma:showField="ID">
      <xsd:simpleType>
        <xsd:restriction base="dms:Lookup"/>
      </xsd:simpleType>
    </xsd:element>
    <xsd:element name="ES_x0020_version" ma:index="13" nillable="true" ma:displayName="ES version" ma:hidden="true" ma:list="{32421CEA-990F-4FC9-ADCB-CFEF563F4742}" ma:internalName="ES_x0020_version" ma:showField="ID">
      <xsd:simpleType>
        <xsd:restriction base="dms:Lookup"/>
      </xsd:simpleType>
    </xsd:element>
    <xsd:element name="AR_x0020_version" ma:index="14" nillable="true" ma:displayName="AR version" ma:hidden="true" ma:list="{32421CEA-990F-4FC9-ADCB-CFEF563F4742}" ma:internalName="AR_x0020_version" ma:showField="ID">
      <xsd:simpleType>
        <xsd:restriction base="dms:Lookup"/>
      </xsd:simpleType>
    </xsd:element>
    <xsd:element name="CH_x0020_version" ma:index="15" nillable="true" ma:displayName="CH version" ma:hidden="true" ma:list="{32421CEA-990F-4FC9-ADCB-CFEF563F4742}" ma:internalName="CH_x0020_version" ma:showField="ID">
      <xsd:simpleType>
        <xsd:restriction base="dms:Lookup"/>
      </xsd:simpleType>
    </xsd:element>
    <xsd:element name="RU_x0020_version" ma:index="16" nillable="true" ma:displayName="RU version" ma:hidden="true" ma:list="{32421CEA-990F-4FC9-ADCB-CFEF563F4742}" ma:internalName="RU_x0020_version" ma:showField="ID">
      <xsd:simpleType>
        <xsd:restriction base="dms:Lookup"/>
      </xsd:simpleType>
    </xsd:element>
    <xsd:element name="SharePoint_Group_Language" ma:index="17" nillable="true" ma:displayName="SharePoint_Group_Language" ma:default="0" ma:internalName="SharePoint_Group_Languag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CH_x0020_version xmlns="32421cea-990f-4fc9-adcb-cfef563f4742" xsi:nil="true"/>
    <ES_x0020_version xmlns="32421cea-990f-4fc9-adcb-cfef563f4742">1023</ES_x0020_version>
    <AR_x0020_version xmlns="32421cea-990f-4fc9-adcb-cfef563f4742" xsi:nil="true"/>
    <SharePoint_Group_Language xmlns="32421cea-990f-4fc9-adcb-cfef563f4742">960</SharePoint_Group_Language>
    <FR_x0020_version xmlns="32421cea-990f-4fc9-adcb-cfef563f4742">943</FR_x0020_version>
    <RU_x0020_version xmlns="32421cea-990f-4fc9-adcb-cfef563f4742" xsi:nil="true"/>
    <PublishingExpirationDate xmlns="http://schemas.microsoft.com/sharepoint/v3" xsi:nil="true"/>
    <EN_x0020_version xmlns="32421cea-990f-4fc9-adcb-cfef563f4742">960</EN_x0020_version>
    <PublishingStartDate xmlns="http://schemas.microsoft.com/sharepoint/v3" xsi:nil="true"/>
    <SharePoint_Item_Language xmlns="32421cea-990f-4fc9-adcb-cfef563f4742">SPS_LNG_FR</SharePoint_Item_Language>
  </documentManagement>
</p:properties>
</file>

<file path=customXml/itemProps1.xml><?xml version="1.0" encoding="utf-8"?>
<ds:datastoreItem xmlns:ds="http://schemas.openxmlformats.org/officeDocument/2006/customXml" ds:itemID="{8CA20B41-F48E-4C27-B994-C03156095F2C}"/>
</file>

<file path=customXml/itemProps2.xml><?xml version="1.0" encoding="utf-8"?>
<ds:datastoreItem xmlns:ds="http://schemas.openxmlformats.org/officeDocument/2006/customXml" ds:itemID="{E279555A-F742-4F0B-83E1-6BAE16F4C4AF}"/>
</file>

<file path=customXml/itemProps3.xml><?xml version="1.0" encoding="utf-8"?>
<ds:datastoreItem xmlns:ds="http://schemas.openxmlformats.org/officeDocument/2006/customXml" ds:itemID="{F0119BC0-9D70-4458-BFA6-463FAD7A95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Annexe 1 Effectifs</vt:lpstr>
      <vt:lpstr>Annexe 2</vt:lpstr>
      <vt:lpstr>Annexe 3</vt:lpstr>
      <vt:lpstr>Annexe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Tableaux annexes financement - Guinea</dc:title>
  <dc:creator>Claude</dc:creator>
  <cp:lastModifiedBy>Claude</cp:lastModifiedBy>
  <dcterms:created xsi:type="dcterms:W3CDTF">2016-07-30T19:14:49Z</dcterms:created>
  <dcterms:modified xsi:type="dcterms:W3CDTF">2016-07-30T19:31:17Z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0x01010032A6416C9F48D44EB516D16A9F0A3B4F</vt:lpwstr>
  </property>
</Properties>
</file>